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drawings/drawing2.xml" ContentType="application/vnd.openxmlformats-officedocument.drawing+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E:\A ATIVOS DISCO E\ABES\PNQS 2024\ABES ESG Index\"/>
    </mc:Choice>
  </mc:AlternateContent>
  <xr:revisionPtr revIDLastSave="0" documentId="13_ncr:1_{C41879CD-898E-44DD-A505-D62B4EA9772C}" xr6:coauthVersionLast="47" xr6:coauthVersionMax="47" xr10:uidLastSave="{00000000-0000-0000-0000-000000000000}"/>
  <bookViews>
    <workbookView xWindow="-110" yWindow="-110" windowWidth="19420" windowHeight="10560" xr2:uid="{00000000-000D-0000-FFFF-FFFF00000000}"/>
  </bookViews>
  <sheets>
    <sheet name="I. Introdução" sheetId="1" r:id="rId1"/>
    <sheet name="II. Ações &amp; Indics." sheetId="3" r:id="rId2"/>
    <sheet name="III. Práticas Essenciais" sheetId="5" r:id="rId3"/>
    <sheet name="IV. Sanções" sheetId="8" r:id="rId4"/>
    <sheet name="V. Adversidades" sheetId="9" r:id="rId5"/>
    <sheet name="VI. Submissão" sheetId="2" r:id="rId6"/>
    <sheet name="VII. Parecer" sheetId="6" r:id="rId7"/>
    <sheet name="VIII. Help Alcance" sheetId="10" r:id="rId8"/>
  </sheets>
  <definedNames>
    <definedName name="_ftn1" localSheetId="7">'VIII. Help Alcance'!#REF!</definedName>
    <definedName name="_ftn2" localSheetId="7">'VIII. Help Alcance'!#REF!</definedName>
    <definedName name="_ftnref1" localSheetId="7">'VIII. Help Alcance'!$A$29</definedName>
    <definedName name="_ftnref2" localSheetId="7">'VIII. Help Alcance'!$A$31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 i="9" l="1"/>
  <c r="C7" i="5"/>
  <c r="AS169" i="3"/>
  <c r="AS168" i="3"/>
  <c r="AS167" i="3"/>
  <c r="AS166" i="3"/>
  <c r="AS165" i="3"/>
  <c r="AS164" i="3"/>
  <c r="AS163" i="3"/>
  <c r="AS162" i="3"/>
  <c r="AS161" i="3"/>
  <c r="AS160" i="3"/>
  <c r="AS159" i="3"/>
  <c r="AS158" i="3"/>
  <c r="AS157" i="3"/>
  <c r="AS156" i="3"/>
  <c r="AS155" i="3"/>
  <c r="AS154" i="3"/>
  <c r="AS153" i="3"/>
  <c r="AS152" i="3"/>
  <c r="AS151" i="3"/>
  <c r="AS150" i="3"/>
  <c r="AS148" i="3"/>
  <c r="AS147" i="3"/>
  <c r="AS146" i="3"/>
  <c r="AS145" i="3"/>
  <c r="AS144" i="3"/>
  <c r="AS143" i="3"/>
  <c r="AS142" i="3"/>
  <c r="AS141" i="3"/>
  <c r="AS140" i="3"/>
  <c r="AS139" i="3"/>
  <c r="AS138" i="3"/>
  <c r="AS137" i="3"/>
  <c r="AS136" i="3"/>
  <c r="AS135" i="3"/>
  <c r="AS134" i="3"/>
  <c r="AS133" i="3"/>
  <c r="AS132" i="3"/>
  <c r="AS131" i="3"/>
  <c r="AS130" i="3"/>
  <c r="AS129" i="3"/>
  <c r="AS128" i="3"/>
  <c r="AS127" i="3"/>
  <c r="AS126" i="3"/>
  <c r="AS125" i="3"/>
  <c r="AS124" i="3"/>
  <c r="AS123" i="3"/>
  <c r="AS122" i="3"/>
  <c r="AS121" i="3"/>
  <c r="AS120" i="3"/>
  <c r="AS119" i="3"/>
  <c r="AS118" i="3"/>
  <c r="AS117" i="3"/>
  <c r="AS116" i="3"/>
  <c r="AS115" i="3"/>
  <c r="AS114" i="3"/>
  <c r="AS113" i="3"/>
  <c r="AS112" i="3"/>
  <c r="AS111" i="3"/>
  <c r="AS110" i="3"/>
  <c r="AS109" i="3"/>
  <c r="AS108" i="3"/>
  <c r="AS107" i="3"/>
  <c r="AS106" i="3"/>
  <c r="AS105" i="3"/>
  <c r="AS104" i="3"/>
  <c r="AS103" i="3"/>
  <c r="AS102" i="3"/>
  <c r="AS101" i="3"/>
  <c r="AS100" i="3"/>
  <c r="AS99" i="3"/>
  <c r="AS98" i="3"/>
  <c r="AS97" i="3"/>
  <c r="AS96" i="3"/>
  <c r="AS95" i="3"/>
  <c r="AS94" i="3"/>
  <c r="AS93" i="3"/>
  <c r="AS92" i="3"/>
  <c r="AS91" i="3"/>
  <c r="AS90" i="3"/>
  <c r="AS89" i="3"/>
  <c r="AS88" i="3"/>
  <c r="AS87" i="3"/>
  <c r="AS86" i="3"/>
  <c r="AS85" i="3"/>
  <c r="AS84" i="3"/>
  <c r="AS83" i="3"/>
  <c r="AS82" i="3"/>
  <c r="AS81" i="3"/>
  <c r="AS80" i="3"/>
  <c r="AS79" i="3"/>
  <c r="AS78" i="3"/>
  <c r="AS77" i="3"/>
  <c r="AS76" i="3"/>
  <c r="AS75" i="3"/>
  <c r="AS74" i="3"/>
  <c r="AS73" i="3"/>
  <c r="AS72" i="3"/>
  <c r="AS71" i="3"/>
  <c r="AS70" i="3"/>
  <c r="AS69" i="3"/>
  <c r="AS68" i="3"/>
  <c r="AS67" i="3"/>
  <c r="AS66" i="3"/>
  <c r="AS65" i="3"/>
  <c r="AS64" i="3"/>
  <c r="AS63" i="3"/>
  <c r="AS62" i="3"/>
  <c r="AS61" i="3"/>
  <c r="AS60" i="3"/>
  <c r="AS59" i="3"/>
  <c r="AS58" i="3"/>
  <c r="AS57" i="3"/>
  <c r="AS56" i="3"/>
  <c r="AS55" i="3"/>
  <c r="AS54" i="3"/>
  <c r="AS53" i="3"/>
  <c r="AS52" i="3"/>
  <c r="AS51" i="3"/>
  <c r="AS50" i="3"/>
  <c r="AS49" i="3"/>
  <c r="AS48" i="3"/>
  <c r="AS47" i="3"/>
  <c r="AS46" i="3"/>
  <c r="AS45" i="3"/>
  <c r="AS44" i="3"/>
  <c r="AS43" i="3"/>
  <c r="AS42" i="3"/>
  <c r="AS41" i="3"/>
  <c r="AS40" i="3"/>
  <c r="AS39" i="3"/>
  <c r="AS38" i="3"/>
  <c r="AS37" i="3"/>
  <c r="AS36" i="3"/>
  <c r="AS35" i="3"/>
  <c r="AS34" i="3"/>
  <c r="AS33" i="3"/>
  <c r="AS32" i="3"/>
  <c r="AS31" i="3"/>
  <c r="AS30" i="3"/>
  <c r="AS29" i="3"/>
  <c r="AS28" i="3"/>
  <c r="AS27" i="3"/>
  <c r="AS26" i="3"/>
  <c r="AS25" i="3"/>
  <c r="AS24" i="3"/>
  <c r="AS23" i="3"/>
  <c r="AS22" i="3"/>
  <c r="AS21" i="3"/>
  <c r="AS20" i="3"/>
  <c r="AS19" i="3"/>
  <c r="AS18" i="3"/>
  <c r="AS17" i="3"/>
  <c r="AS16" i="3"/>
  <c r="AS15" i="3"/>
  <c r="AS14" i="3"/>
  <c r="AS13" i="3"/>
  <c r="AS12" i="3"/>
  <c r="AS11" i="3"/>
  <c r="AS10" i="3"/>
  <c r="AS9" i="3"/>
  <c r="AS8" i="3"/>
  <c r="E16" i="10"/>
  <c r="D144" i="3"/>
  <c r="F144" i="3"/>
  <c r="S144" i="3"/>
  <c r="AQ144" i="3" s="1"/>
  <c r="AE144" i="3"/>
  <c r="AD144" i="3" s="1"/>
  <c r="AH144" i="3"/>
  <c r="AP144" i="3"/>
  <c r="D149" i="3"/>
  <c r="F149" i="3"/>
  <c r="AP121" i="3"/>
  <c r="AH121" i="3"/>
  <c r="AE121" i="3"/>
  <c r="AD121" i="3" s="1"/>
  <c r="S121" i="3"/>
  <c r="AR121" i="3" s="1"/>
  <c r="F121" i="3"/>
  <c r="D121" i="3"/>
  <c r="AP72" i="3"/>
  <c r="AH72" i="3"/>
  <c r="AE72" i="3"/>
  <c r="AD72" i="3" s="1"/>
  <c r="S72" i="3"/>
  <c r="AR72" i="3" s="1"/>
  <c r="F72" i="3"/>
  <c r="D72" i="3"/>
  <c r="AP65" i="3"/>
  <c r="AH65" i="3"/>
  <c r="AE65" i="3"/>
  <c r="AD65" i="3" s="1"/>
  <c r="S65" i="3"/>
  <c r="AR65" i="3" s="1"/>
  <c r="F65" i="3"/>
  <c r="D65" i="3"/>
  <c r="AP64" i="3"/>
  <c r="AH64" i="3"/>
  <c r="AE64" i="3"/>
  <c r="AD64" i="3" s="1"/>
  <c r="S64" i="3"/>
  <c r="AR64" i="3" s="1"/>
  <c r="F64" i="3"/>
  <c r="D64" i="3"/>
  <c r="AP57" i="3"/>
  <c r="AH57" i="3"/>
  <c r="AE57" i="3"/>
  <c r="AD57" i="3" s="1"/>
  <c r="S57" i="3"/>
  <c r="AR57" i="3" s="1"/>
  <c r="F57" i="3"/>
  <c r="D57" i="3"/>
  <c r="AP62" i="3"/>
  <c r="AH62" i="3"/>
  <c r="AE62" i="3"/>
  <c r="AD62" i="3" s="1"/>
  <c r="S62" i="3"/>
  <c r="AR62" i="3" s="1"/>
  <c r="F62" i="3"/>
  <c r="D62" i="3"/>
  <c r="AP54" i="3"/>
  <c r="AH54" i="3"/>
  <c r="AE54" i="3"/>
  <c r="AD54" i="3" s="1"/>
  <c r="S54" i="3"/>
  <c r="AR54" i="3" s="1"/>
  <c r="F54" i="3"/>
  <c r="D54" i="3"/>
  <c r="AP60" i="3"/>
  <c r="AH60" i="3"/>
  <c r="AE60" i="3"/>
  <c r="AD60" i="3" s="1"/>
  <c r="S60" i="3"/>
  <c r="AR60" i="3" s="1"/>
  <c r="F60" i="3"/>
  <c r="D60" i="3"/>
  <c r="AP55" i="3"/>
  <c r="AH55" i="3"/>
  <c r="AE55" i="3"/>
  <c r="AD55" i="3" s="1"/>
  <c r="S55" i="3"/>
  <c r="AR55" i="3" s="1"/>
  <c r="F55" i="3"/>
  <c r="D55" i="3"/>
  <c r="AG144" i="3" l="1"/>
  <c r="AR144" i="3"/>
  <c r="AG121" i="3"/>
  <c r="AQ121" i="3"/>
  <c r="AQ72" i="3"/>
  <c r="AG72" i="3"/>
  <c r="AG64" i="3"/>
  <c r="AG65" i="3"/>
  <c r="AQ65" i="3"/>
  <c r="AG57" i="3"/>
  <c r="AQ64" i="3"/>
  <c r="AQ57" i="3"/>
  <c r="AG62" i="3"/>
  <c r="AQ62" i="3"/>
  <c r="AG54" i="3"/>
  <c r="AQ54" i="3"/>
  <c r="AG60" i="3"/>
  <c r="AQ60" i="3"/>
  <c r="AG55" i="3"/>
  <c r="AQ55" i="3"/>
  <c r="AH164" i="3"/>
  <c r="AH163" i="3"/>
  <c r="AH162" i="3"/>
  <c r="AH161" i="3"/>
  <c r="AH160" i="3"/>
  <c r="AH159" i="3"/>
  <c r="AH158" i="3"/>
  <c r="AH157" i="3"/>
  <c r="AH156" i="3"/>
  <c r="AH155" i="3"/>
  <c r="AH154" i="3"/>
  <c r="AH153" i="3"/>
  <c r="AH152" i="3"/>
  <c r="AH151" i="3"/>
  <c r="AH150" i="3"/>
  <c r="AH148" i="3"/>
  <c r="AH147" i="3"/>
  <c r="AH143" i="3"/>
  <c r="AH146" i="3"/>
  <c r="AH145" i="3"/>
  <c r="AH142" i="3"/>
  <c r="AH141" i="3"/>
  <c r="AH140" i="3"/>
  <c r="AH139" i="3"/>
  <c r="AH138" i="3"/>
  <c r="AH137" i="3"/>
  <c r="AH136" i="3"/>
  <c r="AH135" i="3"/>
  <c r="AH134" i="3"/>
  <c r="AH133" i="3"/>
  <c r="AH132" i="3"/>
  <c r="AH131" i="3"/>
  <c r="AH130" i="3"/>
  <c r="AH129" i="3"/>
  <c r="AH128" i="3"/>
  <c r="AH127" i="3"/>
  <c r="AH126" i="3"/>
  <c r="AH125" i="3"/>
  <c r="AH124" i="3"/>
  <c r="AH123" i="3"/>
  <c r="AH122" i="3"/>
  <c r="AH120" i="3"/>
  <c r="AH119" i="3"/>
  <c r="AH118" i="3"/>
  <c r="AH117" i="3"/>
  <c r="AH114" i="3"/>
  <c r="AH116" i="3"/>
  <c r="AH115" i="3"/>
  <c r="AH113" i="3"/>
  <c r="AH112" i="3"/>
  <c r="AH111" i="3"/>
  <c r="AH110" i="3"/>
  <c r="AH109" i="3"/>
  <c r="AH108" i="3"/>
  <c r="AH107" i="3"/>
  <c r="AH106" i="3"/>
  <c r="AH105" i="3"/>
  <c r="AH104" i="3"/>
  <c r="AH103" i="3"/>
  <c r="AH102" i="3"/>
  <c r="AH101" i="3"/>
  <c r="AH100" i="3"/>
  <c r="AH99" i="3"/>
  <c r="AH98" i="3"/>
  <c r="AH97" i="3"/>
  <c r="AH96" i="3"/>
  <c r="AH95" i="3"/>
  <c r="AH94" i="3"/>
  <c r="AH93" i="3"/>
  <c r="AH92" i="3"/>
  <c r="AH91" i="3"/>
  <c r="AH90" i="3"/>
  <c r="AH89" i="3"/>
  <c r="AH88" i="3"/>
  <c r="AH87" i="3"/>
  <c r="AH86" i="3"/>
  <c r="AH85" i="3"/>
  <c r="AH84" i="3"/>
  <c r="AH83" i="3"/>
  <c r="AH82" i="3"/>
  <c r="AH81" i="3"/>
  <c r="AH80" i="3"/>
  <c r="AH79" i="3"/>
  <c r="AH78" i="3"/>
  <c r="AH77" i="3"/>
  <c r="AH76" i="3"/>
  <c r="AH75" i="3"/>
  <c r="AH74" i="3"/>
  <c r="AH73" i="3"/>
  <c r="AH71" i="3"/>
  <c r="AH69" i="3"/>
  <c r="AH70" i="3"/>
  <c r="AH68" i="3"/>
  <c r="AH67" i="3"/>
  <c r="AH66" i="3"/>
  <c r="AH61" i="3"/>
  <c r="AH63" i="3"/>
  <c r="AH58" i="3"/>
  <c r="AH59" i="3"/>
  <c r="AH56" i="3"/>
  <c r="AH53" i="3"/>
  <c r="AH52" i="3"/>
  <c r="AH51" i="3"/>
  <c r="AH50" i="3"/>
  <c r="AH49" i="3"/>
  <c r="AH48" i="3"/>
  <c r="AH47" i="3"/>
  <c r="AH46" i="3"/>
  <c r="AH45" i="3"/>
  <c r="AH44" i="3"/>
  <c r="AH43" i="3"/>
  <c r="AH42" i="3"/>
  <c r="AH41" i="3"/>
  <c r="AH40" i="3"/>
  <c r="AH39" i="3"/>
  <c r="AH38" i="3"/>
  <c r="AH37" i="3"/>
  <c r="AH36" i="3"/>
  <c r="AH35" i="3"/>
  <c r="AH34" i="3"/>
  <c r="AH33" i="3"/>
  <c r="AH32" i="3"/>
  <c r="AH31" i="3"/>
  <c r="AH30" i="3"/>
  <c r="AH29" i="3"/>
  <c r="AH28" i="3"/>
  <c r="AH27" i="3"/>
  <c r="AH26" i="3"/>
  <c r="AH25" i="3"/>
  <c r="AH24" i="3"/>
  <c r="AH23" i="3"/>
  <c r="AH22" i="3"/>
  <c r="AH21" i="3"/>
  <c r="AH20" i="3"/>
  <c r="AH19" i="3"/>
  <c r="AH18" i="3"/>
  <c r="AH17" i="3"/>
  <c r="AH16" i="3"/>
  <c r="AH15" i="3"/>
  <c r="AH14" i="3"/>
  <c r="AH13" i="3"/>
  <c r="AH12" i="3"/>
  <c r="AH11" i="3"/>
  <c r="AH10" i="3"/>
  <c r="AH9" i="3"/>
  <c r="AE164" i="3"/>
  <c r="AD164" i="3" s="1"/>
  <c r="AE163" i="3"/>
  <c r="AD163" i="3" s="1"/>
  <c r="AE162" i="3"/>
  <c r="AD162" i="3" s="1"/>
  <c r="AE161" i="3"/>
  <c r="AD161" i="3" s="1"/>
  <c r="AE160" i="3"/>
  <c r="AD160" i="3" s="1"/>
  <c r="AE159" i="3"/>
  <c r="AD159" i="3" s="1"/>
  <c r="AE158" i="3"/>
  <c r="AD158" i="3" s="1"/>
  <c r="AE157" i="3"/>
  <c r="AD157" i="3" s="1"/>
  <c r="AE156" i="3"/>
  <c r="AD156" i="3" s="1"/>
  <c r="AE155" i="3"/>
  <c r="AD155" i="3" s="1"/>
  <c r="AE154" i="3"/>
  <c r="AD154" i="3" s="1"/>
  <c r="AE153" i="3"/>
  <c r="AD153" i="3" s="1"/>
  <c r="AE152" i="3"/>
  <c r="AD152" i="3" s="1"/>
  <c r="AE151" i="3"/>
  <c r="AD151" i="3" s="1"/>
  <c r="AE150" i="3"/>
  <c r="AD150" i="3" s="1"/>
  <c r="AE148" i="3"/>
  <c r="AD148" i="3" s="1"/>
  <c r="AE147" i="3"/>
  <c r="AD147" i="3" s="1"/>
  <c r="AE143" i="3"/>
  <c r="AD143" i="3" s="1"/>
  <c r="AE146" i="3"/>
  <c r="AD146" i="3" s="1"/>
  <c r="AE145" i="3"/>
  <c r="AD145" i="3" s="1"/>
  <c r="AE142" i="3"/>
  <c r="AD142" i="3" s="1"/>
  <c r="AE141" i="3"/>
  <c r="AD141" i="3" s="1"/>
  <c r="AE140" i="3"/>
  <c r="AD140" i="3" s="1"/>
  <c r="AE139" i="3"/>
  <c r="AD139" i="3" s="1"/>
  <c r="AE138" i="3"/>
  <c r="AD138" i="3" s="1"/>
  <c r="AE137" i="3"/>
  <c r="AD137" i="3" s="1"/>
  <c r="AE136" i="3"/>
  <c r="AD136" i="3" s="1"/>
  <c r="AE135" i="3"/>
  <c r="AD135" i="3" s="1"/>
  <c r="AE134" i="3"/>
  <c r="AD134" i="3" s="1"/>
  <c r="AE133" i="3"/>
  <c r="AD133" i="3" s="1"/>
  <c r="AE132" i="3"/>
  <c r="AD132" i="3" s="1"/>
  <c r="AE131" i="3"/>
  <c r="AD131" i="3" s="1"/>
  <c r="AE130" i="3"/>
  <c r="AD130" i="3" s="1"/>
  <c r="AE129" i="3"/>
  <c r="AD129" i="3" s="1"/>
  <c r="AE128" i="3"/>
  <c r="AD128" i="3" s="1"/>
  <c r="AE127" i="3"/>
  <c r="AD127" i="3" s="1"/>
  <c r="AE126" i="3"/>
  <c r="AD126" i="3" s="1"/>
  <c r="AE125" i="3"/>
  <c r="AD125" i="3" s="1"/>
  <c r="AE124" i="3"/>
  <c r="AD124" i="3" s="1"/>
  <c r="AE123" i="3"/>
  <c r="AD123" i="3" s="1"/>
  <c r="AE122" i="3"/>
  <c r="AD122" i="3" s="1"/>
  <c r="AE120" i="3"/>
  <c r="AD120" i="3" s="1"/>
  <c r="AE119" i="3"/>
  <c r="AD119" i="3" s="1"/>
  <c r="AE118" i="3"/>
  <c r="AD118" i="3" s="1"/>
  <c r="AE117" i="3"/>
  <c r="AD117" i="3" s="1"/>
  <c r="AE114" i="3"/>
  <c r="AD114" i="3" s="1"/>
  <c r="AE116" i="3"/>
  <c r="AD116" i="3" s="1"/>
  <c r="AE115" i="3"/>
  <c r="AD115" i="3" s="1"/>
  <c r="AE113" i="3"/>
  <c r="AD113" i="3" s="1"/>
  <c r="AE112" i="3"/>
  <c r="AD112" i="3" s="1"/>
  <c r="AE111" i="3"/>
  <c r="AD111" i="3" s="1"/>
  <c r="AE110" i="3"/>
  <c r="AD110" i="3" s="1"/>
  <c r="AE109" i="3"/>
  <c r="AD109" i="3" s="1"/>
  <c r="AE108" i="3"/>
  <c r="AD108" i="3" s="1"/>
  <c r="AE107" i="3"/>
  <c r="AD107" i="3" s="1"/>
  <c r="AE106" i="3"/>
  <c r="AD106" i="3" s="1"/>
  <c r="AE105" i="3"/>
  <c r="AD105" i="3" s="1"/>
  <c r="AE104" i="3"/>
  <c r="AD104" i="3" s="1"/>
  <c r="AE103" i="3"/>
  <c r="AD103" i="3" s="1"/>
  <c r="AE102" i="3"/>
  <c r="AD102" i="3" s="1"/>
  <c r="AE101" i="3"/>
  <c r="AD101" i="3" s="1"/>
  <c r="AE100" i="3"/>
  <c r="AD100" i="3" s="1"/>
  <c r="AE99" i="3"/>
  <c r="AD99" i="3" s="1"/>
  <c r="AE98" i="3"/>
  <c r="AD98" i="3" s="1"/>
  <c r="AE97" i="3"/>
  <c r="AD97" i="3" s="1"/>
  <c r="AE96" i="3"/>
  <c r="AD96" i="3" s="1"/>
  <c r="AE95" i="3"/>
  <c r="AD95" i="3" s="1"/>
  <c r="AE94" i="3"/>
  <c r="AD94" i="3" s="1"/>
  <c r="AE93" i="3"/>
  <c r="AD93" i="3" s="1"/>
  <c r="AE92" i="3"/>
  <c r="AD92" i="3" s="1"/>
  <c r="AE91" i="3"/>
  <c r="AD91" i="3" s="1"/>
  <c r="AE90" i="3"/>
  <c r="AD90" i="3" s="1"/>
  <c r="AE89" i="3"/>
  <c r="AD89" i="3" s="1"/>
  <c r="AE88" i="3"/>
  <c r="AD88" i="3" s="1"/>
  <c r="AE87" i="3"/>
  <c r="AD87" i="3" s="1"/>
  <c r="AE86" i="3"/>
  <c r="AD86" i="3" s="1"/>
  <c r="AE85" i="3"/>
  <c r="AD85" i="3" s="1"/>
  <c r="AE84" i="3"/>
  <c r="AD84" i="3" s="1"/>
  <c r="AE83" i="3"/>
  <c r="AD83" i="3" s="1"/>
  <c r="AE82" i="3"/>
  <c r="AD82" i="3" s="1"/>
  <c r="AE81" i="3"/>
  <c r="AD81" i="3" s="1"/>
  <c r="AE80" i="3"/>
  <c r="AD80" i="3" s="1"/>
  <c r="AE79" i="3"/>
  <c r="AD79" i="3" s="1"/>
  <c r="AE78" i="3"/>
  <c r="AD78" i="3" s="1"/>
  <c r="AE77" i="3"/>
  <c r="AD77" i="3" s="1"/>
  <c r="AE76" i="3"/>
  <c r="AD76" i="3" s="1"/>
  <c r="AE75" i="3"/>
  <c r="AD75" i="3" s="1"/>
  <c r="AE74" i="3"/>
  <c r="AD74" i="3" s="1"/>
  <c r="AE73" i="3"/>
  <c r="AD73" i="3" s="1"/>
  <c r="AE71" i="3"/>
  <c r="AD71" i="3" s="1"/>
  <c r="AE69" i="3"/>
  <c r="AD69" i="3" s="1"/>
  <c r="AE70" i="3"/>
  <c r="AD70" i="3" s="1"/>
  <c r="AE68" i="3"/>
  <c r="AD68" i="3" s="1"/>
  <c r="AE67" i="3"/>
  <c r="AD67" i="3" s="1"/>
  <c r="AE66" i="3"/>
  <c r="AD66" i="3" s="1"/>
  <c r="AE61" i="3"/>
  <c r="AD61" i="3" s="1"/>
  <c r="AE63" i="3"/>
  <c r="AD63" i="3" s="1"/>
  <c r="AE58" i="3"/>
  <c r="AD58" i="3" s="1"/>
  <c r="AE59" i="3"/>
  <c r="AD59" i="3" s="1"/>
  <c r="AE56" i="3"/>
  <c r="AD56" i="3" s="1"/>
  <c r="AE53" i="3"/>
  <c r="AD53" i="3" s="1"/>
  <c r="AE52" i="3"/>
  <c r="AD52" i="3" s="1"/>
  <c r="AE51" i="3"/>
  <c r="AD51" i="3" s="1"/>
  <c r="AE50" i="3"/>
  <c r="AD50" i="3" s="1"/>
  <c r="AE49" i="3"/>
  <c r="AD49" i="3" s="1"/>
  <c r="AE48" i="3"/>
  <c r="AD48" i="3" s="1"/>
  <c r="AE47" i="3"/>
  <c r="AD47" i="3" s="1"/>
  <c r="AE46" i="3"/>
  <c r="AD46" i="3" s="1"/>
  <c r="AE45" i="3"/>
  <c r="AD45" i="3" s="1"/>
  <c r="AE44" i="3"/>
  <c r="AD44" i="3" s="1"/>
  <c r="AE43" i="3"/>
  <c r="AD43" i="3" s="1"/>
  <c r="AE42" i="3"/>
  <c r="AD42" i="3" s="1"/>
  <c r="AE41" i="3"/>
  <c r="AD41" i="3" s="1"/>
  <c r="AE40" i="3"/>
  <c r="AD40" i="3" s="1"/>
  <c r="AE39" i="3"/>
  <c r="AD39" i="3" s="1"/>
  <c r="AE38" i="3"/>
  <c r="AD38" i="3" s="1"/>
  <c r="AE37" i="3"/>
  <c r="AD37" i="3" s="1"/>
  <c r="AE36" i="3"/>
  <c r="AD36" i="3" s="1"/>
  <c r="AE35" i="3"/>
  <c r="AD35" i="3" s="1"/>
  <c r="AE34" i="3"/>
  <c r="AD34" i="3" s="1"/>
  <c r="AE33" i="3"/>
  <c r="AD33" i="3" s="1"/>
  <c r="AE32" i="3"/>
  <c r="AD32" i="3" s="1"/>
  <c r="AE31" i="3"/>
  <c r="AD31" i="3" s="1"/>
  <c r="AE30" i="3"/>
  <c r="AD30" i="3" s="1"/>
  <c r="AE29" i="3"/>
  <c r="AD29" i="3" s="1"/>
  <c r="AE28" i="3"/>
  <c r="AD28" i="3" s="1"/>
  <c r="AE27" i="3"/>
  <c r="AD27" i="3" s="1"/>
  <c r="AE26" i="3"/>
  <c r="AD26" i="3" s="1"/>
  <c r="AE25" i="3"/>
  <c r="AD25" i="3" s="1"/>
  <c r="AE24" i="3"/>
  <c r="AD24" i="3" s="1"/>
  <c r="AE23" i="3"/>
  <c r="AD23" i="3" s="1"/>
  <c r="AE22" i="3"/>
  <c r="AD22" i="3" s="1"/>
  <c r="AE21" i="3"/>
  <c r="AD21" i="3" s="1"/>
  <c r="AE20" i="3"/>
  <c r="AD20" i="3" s="1"/>
  <c r="AE19" i="3"/>
  <c r="AD19" i="3" s="1"/>
  <c r="AE18" i="3"/>
  <c r="AD18" i="3" s="1"/>
  <c r="AE17" i="3"/>
  <c r="AD17" i="3" s="1"/>
  <c r="AE16" i="3"/>
  <c r="AD16" i="3" s="1"/>
  <c r="AE15" i="3"/>
  <c r="AD15" i="3" s="1"/>
  <c r="AE14" i="3"/>
  <c r="AD14" i="3" s="1"/>
  <c r="AE13" i="3"/>
  <c r="AD13" i="3" s="1"/>
  <c r="AE12" i="3"/>
  <c r="AD12" i="3" s="1"/>
  <c r="AE11" i="3"/>
  <c r="AD11" i="3" s="1"/>
  <c r="AE10" i="3"/>
  <c r="AD10" i="3" s="1"/>
  <c r="AE9" i="3"/>
  <c r="AD9" i="3" s="1"/>
  <c r="AH8" i="3"/>
  <c r="AE8" i="3"/>
  <c r="AP164" i="3"/>
  <c r="S164" i="3"/>
  <c r="AP163" i="3"/>
  <c r="S163" i="3"/>
  <c r="AP162" i="3"/>
  <c r="S162" i="3"/>
  <c r="AP161" i="3"/>
  <c r="S161" i="3"/>
  <c r="AP160" i="3"/>
  <c r="S160" i="3"/>
  <c r="AR160" i="3" s="1"/>
  <c r="AP159" i="3"/>
  <c r="S159" i="3"/>
  <c r="AR159" i="3" s="1"/>
  <c r="AP158" i="3"/>
  <c r="S158" i="3"/>
  <c r="AR158" i="3" s="1"/>
  <c r="AP157" i="3"/>
  <c r="S157" i="3"/>
  <c r="AR157" i="3" s="1"/>
  <c r="AP156" i="3"/>
  <c r="S156" i="3"/>
  <c r="AR156" i="3" s="1"/>
  <c r="AP155" i="3"/>
  <c r="S155" i="3"/>
  <c r="AR155" i="3" s="1"/>
  <c r="AP154" i="3"/>
  <c r="S154" i="3"/>
  <c r="AR154" i="3" s="1"/>
  <c r="AP153" i="3"/>
  <c r="S153" i="3"/>
  <c r="AR153" i="3" s="1"/>
  <c r="AP152" i="3"/>
  <c r="S152" i="3"/>
  <c r="AR152" i="3" s="1"/>
  <c r="AP151" i="3"/>
  <c r="S151" i="3"/>
  <c r="AR151" i="3" s="1"/>
  <c r="AP150" i="3"/>
  <c r="S150" i="3"/>
  <c r="AR150" i="3" s="1"/>
  <c r="AP148" i="3"/>
  <c r="S148" i="3"/>
  <c r="AR148" i="3" s="1"/>
  <c r="AP147" i="3"/>
  <c r="S147" i="3"/>
  <c r="AR147" i="3" s="1"/>
  <c r="AP143" i="3"/>
  <c r="S143" i="3"/>
  <c r="AR143" i="3" s="1"/>
  <c r="AP146" i="3"/>
  <c r="S146" i="3"/>
  <c r="AR146" i="3" s="1"/>
  <c r="AP145" i="3"/>
  <c r="S145" i="3"/>
  <c r="AR145" i="3" s="1"/>
  <c r="AP142" i="3"/>
  <c r="S142" i="3"/>
  <c r="AR142" i="3" s="1"/>
  <c r="AP141" i="3"/>
  <c r="S141" i="3"/>
  <c r="AR141" i="3" s="1"/>
  <c r="AP140" i="3"/>
  <c r="S140" i="3"/>
  <c r="AR140" i="3" s="1"/>
  <c r="AP139" i="3"/>
  <c r="S139" i="3"/>
  <c r="AR139" i="3" s="1"/>
  <c r="AP138" i="3"/>
  <c r="S138" i="3"/>
  <c r="AR138" i="3" s="1"/>
  <c r="AP137" i="3"/>
  <c r="S137" i="3"/>
  <c r="AR137" i="3" s="1"/>
  <c r="AP136" i="3"/>
  <c r="S136" i="3"/>
  <c r="AR136" i="3" s="1"/>
  <c r="AP135" i="3"/>
  <c r="S135" i="3"/>
  <c r="AR135" i="3" s="1"/>
  <c r="AP134" i="3"/>
  <c r="S134" i="3"/>
  <c r="AR134" i="3" s="1"/>
  <c r="AP133" i="3"/>
  <c r="S133" i="3"/>
  <c r="AR133" i="3" s="1"/>
  <c r="AP132" i="3"/>
  <c r="S132" i="3"/>
  <c r="AR132" i="3" s="1"/>
  <c r="AP131" i="3"/>
  <c r="S131" i="3"/>
  <c r="AR131" i="3" s="1"/>
  <c r="AP130" i="3"/>
  <c r="S130" i="3"/>
  <c r="AR130" i="3" s="1"/>
  <c r="AP129" i="3"/>
  <c r="S129" i="3"/>
  <c r="AR129" i="3" s="1"/>
  <c r="AP128" i="3"/>
  <c r="S128" i="3"/>
  <c r="AR128" i="3" s="1"/>
  <c r="AP127" i="3"/>
  <c r="S127" i="3"/>
  <c r="AR127" i="3" s="1"/>
  <c r="AP126" i="3"/>
  <c r="S126" i="3"/>
  <c r="AR126" i="3" s="1"/>
  <c r="AP125" i="3"/>
  <c r="S125" i="3"/>
  <c r="AR125" i="3" s="1"/>
  <c r="AP124" i="3"/>
  <c r="S124" i="3"/>
  <c r="AR124" i="3" s="1"/>
  <c r="AP123" i="3"/>
  <c r="S123" i="3"/>
  <c r="AR123" i="3" s="1"/>
  <c r="AP122" i="3"/>
  <c r="S122" i="3"/>
  <c r="AR122" i="3" s="1"/>
  <c r="AP120" i="3"/>
  <c r="S120" i="3"/>
  <c r="AR120" i="3" s="1"/>
  <c r="AP119" i="3"/>
  <c r="S119" i="3"/>
  <c r="AQ119" i="3" s="1"/>
  <c r="AP118" i="3"/>
  <c r="S118" i="3"/>
  <c r="AQ118" i="3" s="1"/>
  <c r="AP117" i="3"/>
  <c r="S117" i="3"/>
  <c r="AQ117" i="3" s="1"/>
  <c r="AP114" i="3"/>
  <c r="S114" i="3"/>
  <c r="AQ114" i="3" s="1"/>
  <c r="AP116" i="3"/>
  <c r="S116" i="3"/>
  <c r="AQ116" i="3" s="1"/>
  <c r="AP115" i="3"/>
  <c r="S115" i="3"/>
  <c r="AQ115" i="3" s="1"/>
  <c r="AP113" i="3"/>
  <c r="S113" i="3"/>
  <c r="AQ113" i="3" s="1"/>
  <c r="AP112" i="3"/>
  <c r="S112" i="3"/>
  <c r="AQ112" i="3" s="1"/>
  <c r="AP111" i="3"/>
  <c r="S111" i="3"/>
  <c r="AQ111" i="3" s="1"/>
  <c r="AP110" i="3"/>
  <c r="S110" i="3"/>
  <c r="AQ110" i="3" s="1"/>
  <c r="AP109" i="3"/>
  <c r="S109" i="3"/>
  <c r="AQ109" i="3" s="1"/>
  <c r="AP108" i="3"/>
  <c r="S108" i="3"/>
  <c r="AQ108" i="3" s="1"/>
  <c r="AP107" i="3"/>
  <c r="S107" i="3"/>
  <c r="AQ107" i="3" s="1"/>
  <c r="AP106" i="3"/>
  <c r="S106" i="3"/>
  <c r="AQ106" i="3" s="1"/>
  <c r="AP105" i="3"/>
  <c r="S105" i="3"/>
  <c r="AQ105" i="3" s="1"/>
  <c r="AP104" i="3"/>
  <c r="S104" i="3"/>
  <c r="AQ104" i="3" s="1"/>
  <c r="AP103" i="3"/>
  <c r="S103" i="3"/>
  <c r="AQ103" i="3" s="1"/>
  <c r="AP102" i="3"/>
  <c r="S102" i="3"/>
  <c r="AQ102" i="3" s="1"/>
  <c r="AP101" i="3"/>
  <c r="S101" i="3"/>
  <c r="AQ101" i="3" s="1"/>
  <c r="AP100" i="3"/>
  <c r="S100" i="3"/>
  <c r="AQ100" i="3" s="1"/>
  <c r="AP99" i="3"/>
  <c r="S99" i="3"/>
  <c r="AQ99" i="3" s="1"/>
  <c r="AP98" i="3"/>
  <c r="S98" i="3"/>
  <c r="AQ98" i="3" s="1"/>
  <c r="AP97" i="3"/>
  <c r="S97" i="3"/>
  <c r="AQ97" i="3" s="1"/>
  <c r="AP96" i="3"/>
  <c r="S96" i="3"/>
  <c r="AQ96" i="3" s="1"/>
  <c r="AP95" i="3"/>
  <c r="S95" i="3"/>
  <c r="AQ95" i="3" s="1"/>
  <c r="AP94" i="3"/>
  <c r="S94" i="3"/>
  <c r="AQ94" i="3" s="1"/>
  <c r="AP93" i="3"/>
  <c r="S93" i="3"/>
  <c r="AQ93" i="3" s="1"/>
  <c r="AP92" i="3"/>
  <c r="S92" i="3"/>
  <c r="AQ92" i="3" s="1"/>
  <c r="AP91" i="3"/>
  <c r="S91" i="3"/>
  <c r="AQ91" i="3" s="1"/>
  <c r="AP90" i="3"/>
  <c r="S90" i="3"/>
  <c r="AQ90" i="3" s="1"/>
  <c r="AP89" i="3"/>
  <c r="S89" i="3"/>
  <c r="AQ89" i="3" s="1"/>
  <c r="AP88" i="3"/>
  <c r="S88" i="3"/>
  <c r="AQ88" i="3" s="1"/>
  <c r="AP87" i="3"/>
  <c r="S87" i="3"/>
  <c r="AQ87" i="3" s="1"/>
  <c r="AP86" i="3"/>
  <c r="S86" i="3"/>
  <c r="AQ86" i="3" s="1"/>
  <c r="AP85" i="3"/>
  <c r="S85" i="3"/>
  <c r="AQ85" i="3" s="1"/>
  <c r="AP84" i="3"/>
  <c r="S84" i="3"/>
  <c r="AQ84" i="3" s="1"/>
  <c r="AP83" i="3"/>
  <c r="S83" i="3"/>
  <c r="AQ83" i="3" s="1"/>
  <c r="AP82" i="3"/>
  <c r="S82" i="3"/>
  <c r="AQ82" i="3" s="1"/>
  <c r="AP81" i="3"/>
  <c r="S81" i="3"/>
  <c r="AQ81" i="3" s="1"/>
  <c r="AP80" i="3"/>
  <c r="S80" i="3"/>
  <c r="AQ80" i="3" s="1"/>
  <c r="AP79" i="3"/>
  <c r="S79" i="3"/>
  <c r="AQ79" i="3" s="1"/>
  <c r="AP78" i="3"/>
  <c r="S78" i="3"/>
  <c r="AQ78" i="3" s="1"/>
  <c r="AP77" i="3"/>
  <c r="S77" i="3"/>
  <c r="AP76" i="3"/>
  <c r="S76" i="3"/>
  <c r="AP75" i="3"/>
  <c r="S75" i="3"/>
  <c r="AP74" i="3"/>
  <c r="S74" i="3"/>
  <c r="AP73" i="3"/>
  <c r="S73" i="3"/>
  <c r="AP71" i="3"/>
  <c r="S71" i="3"/>
  <c r="AP69" i="3"/>
  <c r="S69" i="3"/>
  <c r="AP70" i="3"/>
  <c r="S70" i="3"/>
  <c r="AP68" i="3"/>
  <c r="S68" i="3"/>
  <c r="AP67" i="3"/>
  <c r="S67" i="3"/>
  <c r="AP66" i="3"/>
  <c r="S66" i="3"/>
  <c r="AP61" i="3"/>
  <c r="S61" i="3"/>
  <c r="AP63" i="3"/>
  <c r="S63" i="3"/>
  <c r="AP58" i="3"/>
  <c r="S58" i="3"/>
  <c r="AP59" i="3"/>
  <c r="S59" i="3"/>
  <c r="AP56" i="3"/>
  <c r="S56" i="3"/>
  <c r="AP53" i="3"/>
  <c r="S53" i="3"/>
  <c r="AP52" i="3"/>
  <c r="S52" i="3"/>
  <c r="AP51" i="3"/>
  <c r="S51" i="3"/>
  <c r="AP50" i="3"/>
  <c r="S50" i="3"/>
  <c r="AP49" i="3"/>
  <c r="S49" i="3"/>
  <c r="AP48" i="3"/>
  <c r="S48" i="3"/>
  <c r="AP47" i="3"/>
  <c r="S47" i="3"/>
  <c r="AP46" i="3"/>
  <c r="S46" i="3"/>
  <c r="AP45" i="3"/>
  <c r="S45" i="3"/>
  <c r="AP44" i="3"/>
  <c r="S44" i="3"/>
  <c r="AP43" i="3"/>
  <c r="S43" i="3"/>
  <c r="AP42" i="3"/>
  <c r="S42" i="3"/>
  <c r="AP41" i="3"/>
  <c r="S41" i="3"/>
  <c r="AP40" i="3"/>
  <c r="S40" i="3"/>
  <c r="AP39" i="3"/>
  <c r="S39" i="3"/>
  <c r="AP38" i="3"/>
  <c r="S38" i="3"/>
  <c r="AP37" i="3"/>
  <c r="S37" i="3"/>
  <c r="AQ37" i="3" s="1"/>
  <c r="AP36" i="3"/>
  <c r="S36" i="3"/>
  <c r="AQ36" i="3" s="1"/>
  <c r="AP35" i="3"/>
  <c r="S35" i="3"/>
  <c r="AQ35" i="3" s="1"/>
  <c r="AP34" i="3"/>
  <c r="S34" i="3"/>
  <c r="AQ34" i="3" s="1"/>
  <c r="AP33" i="3"/>
  <c r="S33" i="3"/>
  <c r="AQ33" i="3" s="1"/>
  <c r="AP32" i="3"/>
  <c r="S32" i="3"/>
  <c r="AQ32" i="3" s="1"/>
  <c r="AP31" i="3"/>
  <c r="S31" i="3"/>
  <c r="AQ31" i="3" s="1"/>
  <c r="AP30" i="3"/>
  <c r="S30" i="3"/>
  <c r="AQ30" i="3" s="1"/>
  <c r="AP29" i="3"/>
  <c r="S29" i="3"/>
  <c r="AQ29" i="3" s="1"/>
  <c r="AP28" i="3"/>
  <c r="S28" i="3"/>
  <c r="AQ28" i="3" s="1"/>
  <c r="AP27" i="3"/>
  <c r="S27" i="3"/>
  <c r="AQ27" i="3" s="1"/>
  <c r="AP26" i="3"/>
  <c r="S26" i="3"/>
  <c r="AQ26" i="3" s="1"/>
  <c r="AP25" i="3"/>
  <c r="S25" i="3"/>
  <c r="AQ25" i="3" s="1"/>
  <c r="AP24" i="3"/>
  <c r="S24" i="3"/>
  <c r="AQ24" i="3" s="1"/>
  <c r="AP23" i="3"/>
  <c r="S23" i="3"/>
  <c r="AQ23" i="3" s="1"/>
  <c r="AP22" i="3"/>
  <c r="S22" i="3"/>
  <c r="AQ22" i="3" s="1"/>
  <c r="AP21" i="3"/>
  <c r="S21" i="3"/>
  <c r="AQ21" i="3" s="1"/>
  <c r="AP20" i="3"/>
  <c r="S20" i="3"/>
  <c r="AQ20" i="3" s="1"/>
  <c r="AP19" i="3"/>
  <c r="S19" i="3"/>
  <c r="AQ19" i="3" s="1"/>
  <c r="AP18" i="3"/>
  <c r="S18" i="3"/>
  <c r="AQ18" i="3" s="1"/>
  <c r="AP17" i="3"/>
  <c r="S17" i="3"/>
  <c r="AQ17" i="3" s="1"/>
  <c r="AP16" i="3"/>
  <c r="S16" i="3"/>
  <c r="AQ16" i="3" s="1"/>
  <c r="AP15" i="3"/>
  <c r="S15" i="3"/>
  <c r="AQ15" i="3" s="1"/>
  <c r="AP14" i="3"/>
  <c r="S14" i="3"/>
  <c r="AQ14" i="3" s="1"/>
  <c r="AP13" i="3"/>
  <c r="S13" i="3"/>
  <c r="AQ13" i="3" s="1"/>
  <c r="AP12" i="3"/>
  <c r="S12" i="3"/>
  <c r="AQ12" i="3" s="1"/>
  <c r="AP11" i="3"/>
  <c r="S11" i="3"/>
  <c r="AQ11" i="3" s="1"/>
  <c r="AP10" i="3"/>
  <c r="S10" i="3"/>
  <c r="AQ10" i="3" s="1"/>
  <c r="AP9" i="3"/>
  <c r="S9" i="3"/>
  <c r="AR9" i="3" s="1"/>
  <c r="S8" i="3"/>
  <c r="AG17" i="3" l="1"/>
  <c r="AG98" i="3"/>
  <c r="AG102" i="3"/>
  <c r="AG106" i="3"/>
  <c r="AG110" i="3"/>
  <c r="AG77" i="3"/>
  <c r="AG80" i="3"/>
  <c r="AG88" i="3"/>
  <c r="AG96" i="3"/>
  <c r="AG104" i="3"/>
  <c r="AG112" i="3"/>
  <c r="AG120" i="3"/>
  <c r="AG97" i="3"/>
  <c r="AG12" i="3"/>
  <c r="AG20" i="3"/>
  <c r="AG32" i="3"/>
  <c r="AG74" i="3"/>
  <c r="AG81" i="3"/>
  <c r="AR111" i="3"/>
  <c r="AR93" i="3"/>
  <c r="AG34" i="3"/>
  <c r="AG10" i="3"/>
  <c r="AG22" i="3"/>
  <c r="AG30" i="3"/>
  <c r="AR31" i="3"/>
  <c r="AR97" i="3"/>
  <c r="AG14" i="3"/>
  <c r="AG26" i="3"/>
  <c r="AR100" i="3"/>
  <c r="AR101" i="3"/>
  <c r="AR108" i="3"/>
  <c r="AR109" i="3"/>
  <c r="AR99" i="3"/>
  <c r="AR107" i="3"/>
  <c r="AG21" i="3"/>
  <c r="AG90" i="3"/>
  <c r="AG164" i="3"/>
  <c r="AG29" i="3"/>
  <c r="AG33" i="3"/>
  <c r="AG105" i="3"/>
  <c r="AG25" i="3"/>
  <c r="AG89" i="3"/>
  <c r="AG9" i="3"/>
  <c r="AG86" i="3"/>
  <c r="AG115" i="3"/>
  <c r="AG118" i="3"/>
  <c r="AG163" i="3"/>
  <c r="AG13" i="3"/>
  <c r="AG18" i="3"/>
  <c r="AG82" i="3"/>
  <c r="AG85" i="3"/>
  <c r="AR87" i="3"/>
  <c r="AR89" i="3"/>
  <c r="AG93" i="3"/>
  <c r="AG94" i="3"/>
  <c r="AG101" i="3"/>
  <c r="AG109" i="3"/>
  <c r="AG113" i="3"/>
  <c r="AG117" i="3"/>
  <c r="AR119" i="3"/>
  <c r="AR86" i="3"/>
  <c r="AR88" i="3"/>
  <c r="AR98" i="3"/>
  <c r="AR110" i="3"/>
  <c r="AR96" i="3"/>
  <c r="AR106" i="3"/>
  <c r="AR27" i="3"/>
  <c r="AR28" i="3"/>
  <c r="AR90" i="3"/>
  <c r="AR91" i="3"/>
  <c r="AR92" i="3"/>
  <c r="AR102" i="3"/>
  <c r="AR103" i="3"/>
  <c r="AR112" i="3"/>
  <c r="AR113" i="3"/>
  <c r="AG16" i="3"/>
  <c r="AG24" i="3"/>
  <c r="AG28" i="3"/>
  <c r="AG36" i="3"/>
  <c r="AG73" i="3"/>
  <c r="AG92" i="3"/>
  <c r="AG100" i="3"/>
  <c r="AG108" i="3"/>
  <c r="AG114" i="3"/>
  <c r="AR118" i="3"/>
  <c r="AR83" i="3"/>
  <c r="AR84" i="3"/>
  <c r="AR85" i="3"/>
  <c r="AR94" i="3"/>
  <c r="AR95" i="3"/>
  <c r="AR104" i="3"/>
  <c r="AR105" i="3"/>
  <c r="AR115" i="3"/>
  <c r="AR116" i="3"/>
  <c r="AR114" i="3"/>
  <c r="AR117" i="3"/>
  <c r="AG107" i="3"/>
  <c r="AG27" i="3"/>
  <c r="AG84" i="3"/>
  <c r="AG83" i="3"/>
  <c r="AG91" i="3"/>
  <c r="AG99" i="3"/>
  <c r="AG116" i="3"/>
  <c r="AG87" i="3"/>
  <c r="AG95" i="3"/>
  <c r="AG103" i="3"/>
  <c r="AG111" i="3"/>
  <c r="AG119" i="3"/>
  <c r="AG15" i="3"/>
  <c r="AG19" i="3"/>
  <c r="AG11" i="3"/>
  <c r="AG23" i="3"/>
  <c r="AG35" i="3"/>
  <c r="AG31" i="3"/>
  <c r="AG37" i="3"/>
  <c r="AG40" i="3"/>
  <c r="AG41" i="3"/>
  <c r="AG45" i="3"/>
  <c r="AG48" i="3"/>
  <c r="AG49" i="3"/>
  <c r="AG52" i="3"/>
  <c r="AG53" i="3"/>
  <c r="AG58" i="3"/>
  <c r="AG63" i="3"/>
  <c r="AG61" i="3"/>
  <c r="AG68" i="3"/>
  <c r="AG70" i="3"/>
  <c r="AQ9" i="3"/>
  <c r="AR10" i="3"/>
  <c r="AR11" i="3"/>
  <c r="AR12" i="3"/>
  <c r="AR13" i="3"/>
  <c r="AR14" i="3"/>
  <c r="AR15" i="3"/>
  <c r="AR16" i="3"/>
  <c r="AR17" i="3"/>
  <c r="AR18" i="3"/>
  <c r="AR19" i="3"/>
  <c r="AR20" i="3"/>
  <c r="AR21" i="3"/>
  <c r="AR22" i="3"/>
  <c r="AR23" i="3"/>
  <c r="AR24" i="3"/>
  <c r="AR25" i="3"/>
  <c r="AR26" i="3"/>
  <c r="AR35" i="3"/>
  <c r="AQ39" i="3"/>
  <c r="AR39" i="3"/>
  <c r="AQ43" i="3"/>
  <c r="AR43" i="3"/>
  <c r="AG44" i="3"/>
  <c r="AQ47" i="3"/>
  <c r="AR47" i="3"/>
  <c r="AQ51" i="3"/>
  <c r="AR51" i="3"/>
  <c r="AQ59" i="3"/>
  <c r="AR59" i="3"/>
  <c r="AQ67" i="3"/>
  <c r="AR67" i="3"/>
  <c r="AQ71" i="3"/>
  <c r="AR71" i="3"/>
  <c r="AQ76" i="3"/>
  <c r="AR76" i="3"/>
  <c r="AR30" i="3"/>
  <c r="AR34" i="3"/>
  <c r="AQ40" i="3"/>
  <c r="AR40" i="3"/>
  <c r="AQ44" i="3"/>
  <c r="AR44" i="3"/>
  <c r="AQ48" i="3"/>
  <c r="AR48" i="3"/>
  <c r="AQ52" i="3"/>
  <c r="AR52" i="3"/>
  <c r="AQ63" i="3"/>
  <c r="AR63" i="3"/>
  <c r="AQ68" i="3"/>
  <c r="AR68" i="3"/>
  <c r="AQ73" i="3"/>
  <c r="AR73" i="3"/>
  <c r="AQ77" i="3"/>
  <c r="AR77" i="3"/>
  <c r="AR29" i="3"/>
  <c r="AR33" i="3"/>
  <c r="AR37" i="3"/>
  <c r="AG38" i="3"/>
  <c r="AQ41" i="3"/>
  <c r="AR41" i="3"/>
  <c r="AG42" i="3"/>
  <c r="AQ45" i="3"/>
  <c r="AR45" i="3"/>
  <c r="AG46" i="3"/>
  <c r="AQ49" i="3"/>
  <c r="AR49" i="3"/>
  <c r="AG50" i="3"/>
  <c r="AQ53" i="3"/>
  <c r="AR53" i="3"/>
  <c r="AG56" i="3"/>
  <c r="AQ58" i="3"/>
  <c r="AR58" i="3"/>
  <c r="AQ61" i="3"/>
  <c r="AR61" i="3"/>
  <c r="AG66" i="3"/>
  <c r="AQ70" i="3"/>
  <c r="AR70" i="3"/>
  <c r="AG69" i="3"/>
  <c r="AQ74" i="3"/>
  <c r="AR74" i="3"/>
  <c r="AG75" i="3"/>
  <c r="AG78" i="3"/>
  <c r="AR32" i="3"/>
  <c r="AR36" i="3"/>
  <c r="AQ38" i="3"/>
  <c r="AR38" i="3"/>
  <c r="AG39" i="3"/>
  <c r="AQ42" i="3"/>
  <c r="AR42" i="3"/>
  <c r="AG43" i="3"/>
  <c r="AQ46" i="3"/>
  <c r="AR46" i="3"/>
  <c r="AG47" i="3"/>
  <c r="AQ50" i="3"/>
  <c r="AR50" i="3"/>
  <c r="AG51" i="3"/>
  <c r="AQ56" i="3"/>
  <c r="AR56" i="3"/>
  <c r="AG59" i="3"/>
  <c r="AQ66" i="3"/>
  <c r="AR66" i="3"/>
  <c r="AG67" i="3"/>
  <c r="AQ69" i="3"/>
  <c r="AR69" i="3"/>
  <c r="AG71" i="3"/>
  <c r="AQ75" i="3"/>
  <c r="AR75" i="3"/>
  <c r="AG76" i="3"/>
  <c r="AG79" i="3"/>
  <c r="AR78" i="3"/>
  <c r="AR79" i="3"/>
  <c r="AR80" i="3"/>
  <c r="AR81" i="3"/>
  <c r="AR82" i="3"/>
  <c r="AR161" i="3"/>
  <c r="AQ161" i="3"/>
  <c r="AG162" i="3"/>
  <c r="AQ122" i="3"/>
  <c r="AG123" i="3"/>
  <c r="AQ124" i="3"/>
  <c r="AG125" i="3"/>
  <c r="AQ126" i="3"/>
  <c r="AG127" i="3"/>
  <c r="AQ128" i="3"/>
  <c r="AG129" i="3"/>
  <c r="AQ130" i="3"/>
  <c r="AG131" i="3"/>
  <c r="AQ132" i="3"/>
  <c r="AG133" i="3"/>
  <c r="AQ134" i="3"/>
  <c r="AG135" i="3"/>
  <c r="AQ136" i="3"/>
  <c r="AG137" i="3"/>
  <c r="AQ138" i="3"/>
  <c r="AG139" i="3"/>
  <c r="AQ140" i="3"/>
  <c r="AG141" i="3"/>
  <c r="AQ142" i="3"/>
  <c r="AQ145" i="3"/>
  <c r="AG146" i="3"/>
  <c r="AQ143" i="3"/>
  <c r="AG147" i="3"/>
  <c r="AQ148" i="3"/>
  <c r="AG150" i="3"/>
  <c r="AQ151" i="3"/>
  <c r="AG152" i="3"/>
  <c r="AQ153" i="3"/>
  <c r="AG154" i="3"/>
  <c r="AQ155" i="3"/>
  <c r="AG156" i="3"/>
  <c r="AQ157" i="3"/>
  <c r="AG158" i="3"/>
  <c r="AQ159" i="3"/>
  <c r="AG160" i="3"/>
  <c r="AR162" i="3"/>
  <c r="AQ162" i="3"/>
  <c r="AR163" i="3"/>
  <c r="AQ163" i="3"/>
  <c r="AQ120" i="3"/>
  <c r="AG122" i="3"/>
  <c r="AQ123" i="3"/>
  <c r="AG124" i="3"/>
  <c r="AQ125" i="3"/>
  <c r="AG126" i="3"/>
  <c r="AQ127" i="3"/>
  <c r="AG128" i="3"/>
  <c r="AQ129" i="3"/>
  <c r="AG130" i="3"/>
  <c r="AQ131" i="3"/>
  <c r="AG132" i="3"/>
  <c r="AQ133" i="3"/>
  <c r="AG134" i="3"/>
  <c r="AQ135" i="3"/>
  <c r="AG136" i="3"/>
  <c r="AQ137" i="3"/>
  <c r="AG138" i="3"/>
  <c r="AQ139" i="3"/>
  <c r="AG140" i="3"/>
  <c r="AQ141" i="3"/>
  <c r="AG142" i="3"/>
  <c r="AG145" i="3"/>
  <c r="AQ146" i="3"/>
  <c r="AG143" i="3"/>
  <c r="AQ147" i="3"/>
  <c r="AG148" i="3"/>
  <c r="AQ150" i="3"/>
  <c r="AG151" i="3"/>
  <c r="AQ152" i="3"/>
  <c r="AG153" i="3"/>
  <c r="AQ154" i="3"/>
  <c r="AG155" i="3"/>
  <c r="AQ156" i="3"/>
  <c r="AG157" i="3"/>
  <c r="AQ158" i="3"/>
  <c r="AG159" i="3"/>
  <c r="AQ160" i="3"/>
  <c r="AG161" i="3"/>
  <c r="AR164" i="3"/>
  <c r="AQ164" i="3"/>
  <c r="C17" i="9"/>
  <c r="C16" i="9"/>
  <c r="C15" i="9"/>
  <c r="C14" i="9"/>
  <c r="C13" i="9"/>
  <c r="C12" i="9"/>
  <c r="C11" i="9"/>
  <c r="C10" i="9"/>
  <c r="C9" i="9"/>
  <c r="C8" i="9"/>
  <c r="C5" i="9"/>
  <c r="C4" i="9"/>
  <c r="C19" i="8"/>
  <c r="C18" i="8"/>
  <c r="C17" i="8"/>
  <c r="C16" i="8"/>
  <c r="C15" i="8"/>
  <c r="C14" i="8"/>
  <c r="C13" i="8"/>
  <c r="C12" i="8"/>
  <c r="C11" i="8"/>
  <c r="C10" i="8"/>
  <c r="C9" i="8"/>
  <c r="C8" i="8"/>
  <c r="C7" i="8"/>
  <c r="C6" i="8"/>
  <c r="C5" i="8"/>
  <c r="C4" i="8"/>
  <c r="F164" i="3"/>
  <c r="F163" i="3"/>
  <c r="F162" i="3"/>
  <c r="F161" i="3"/>
  <c r="F160" i="3"/>
  <c r="F159" i="3"/>
  <c r="F158" i="3"/>
  <c r="F157" i="3"/>
  <c r="F156" i="3"/>
  <c r="F155" i="3"/>
  <c r="F154" i="3"/>
  <c r="F153" i="3"/>
  <c r="F152" i="3"/>
  <c r="F151" i="3"/>
  <c r="F150" i="3"/>
  <c r="F148" i="3"/>
  <c r="F147" i="3"/>
  <c r="F143" i="3"/>
  <c r="F146" i="3"/>
  <c r="F145" i="3"/>
  <c r="F142" i="3"/>
  <c r="F141" i="3"/>
  <c r="F140" i="3"/>
  <c r="F139" i="3"/>
  <c r="F138" i="3"/>
  <c r="F137" i="3"/>
  <c r="F136" i="3"/>
  <c r="F135" i="3"/>
  <c r="F134" i="3"/>
  <c r="F133" i="3"/>
  <c r="F132" i="3"/>
  <c r="F131" i="3"/>
  <c r="F130" i="3"/>
  <c r="F129" i="3"/>
  <c r="F128" i="3"/>
  <c r="F127" i="3"/>
  <c r="F126" i="3"/>
  <c r="F125" i="3"/>
  <c r="F124" i="3"/>
  <c r="F123" i="3"/>
  <c r="F122" i="3"/>
  <c r="F120" i="3"/>
  <c r="F119" i="3"/>
  <c r="F118" i="3"/>
  <c r="F117" i="3"/>
  <c r="F114" i="3"/>
  <c r="F116" i="3"/>
  <c r="F115" i="3"/>
  <c r="F113" i="3"/>
  <c r="F112" i="3"/>
  <c r="F111" i="3"/>
  <c r="F110" i="3"/>
  <c r="F109" i="3"/>
  <c r="F108" i="3"/>
  <c r="F107" i="3"/>
  <c r="F106" i="3"/>
  <c r="F105" i="3"/>
  <c r="F104" i="3"/>
  <c r="F103" i="3"/>
  <c r="F102" i="3"/>
  <c r="F101" i="3"/>
  <c r="F100" i="3"/>
  <c r="F99" i="3"/>
  <c r="F98" i="3"/>
  <c r="F97" i="3"/>
  <c r="F96" i="3"/>
  <c r="F95" i="3"/>
  <c r="F94" i="3"/>
  <c r="F93" i="3"/>
  <c r="F92" i="3"/>
  <c r="F91" i="3"/>
  <c r="F90" i="3"/>
  <c r="F89" i="3"/>
  <c r="F88" i="3"/>
  <c r="F87" i="3"/>
  <c r="F86" i="3"/>
  <c r="F85" i="3"/>
  <c r="F84" i="3"/>
  <c r="F83" i="3"/>
  <c r="F82" i="3"/>
  <c r="F81" i="3"/>
  <c r="F80" i="3"/>
  <c r="F79" i="3"/>
  <c r="F78" i="3"/>
  <c r="F77" i="3"/>
  <c r="F76" i="3"/>
  <c r="F75" i="3"/>
  <c r="F74" i="3"/>
  <c r="F73" i="3"/>
  <c r="F71" i="3"/>
  <c r="F69" i="3"/>
  <c r="F70" i="3"/>
  <c r="F68" i="3"/>
  <c r="F67" i="3"/>
  <c r="F66" i="3"/>
  <c r="F61" i="3"/>
  <c r="F63" i="3"/>
  <c r="F58" i="3"/>
  <c r="F59" i="3"/>
  <c r="F56" i="3"/>
  <c r="F53" i="3"/>
  <c r="F52" i="3"/>
  <c r="F51" i="3"/>
  <c r="F50" i="3"/>
  <c r="F49" i="3"/>
  <c r="F48" i="3"/>
  <c r="F47" i="3"/>
  <c r="F46" i="3"/>
  <c r="F45" i="3"/>
  <c r="F44" i="3"/>
  <c r="F43" i="3"/>
  <c r="F42" i="3"/>
  <c r="F41" i="3"/>
  <c r="F40" i="3"/>
  <c r="F39" i="3"/>
  <c r="F38" i="3"/>
  <c r="F37" i="3"/>
  <c r="F36" i="3"/>
  <c r="F35" i="3"/>
  <c r="F34" i="3"/>
  <c r="F33" i="3"/>
  <c r="F32" i="3"/>
  <c r="F31" i="3"/>
  <c r="F30" i="3"/>
  <c r="F29" i="3"/>
  <c r="F28" i="3"/>
  <c r="F27" i="3"/>
  <c r="F26" i="3"/>
  <c r="F25" i="3"/>
  <c r="F24" i="3"/>
  <c r="F23" i="3"/>
  <c r="F22" i="3"/>
  <c r="F21" i="3"/>
  <c r="F20" i="3"/>
  <c r="F19" i="3"/>
  <c r="F18" i="3"/>
  <c r="F17" i="3"/>
  <c r="F16" i="3"/>
  <c r="F15" i="3"/>
  <c r="F14" i="3"/>
  <c r="F13" i="3"/>
  <c r="F12" i="3"/>
  <c r="F11" i="3"/>
  <c r="F10" i="3"/>
  <c r="F9" i="3"/>
  <c r="AD8" i="3"/>
  <c r="AQ169" i="3"/>
  <c r="AR169" i="3" s="1"/>
  <c r="D164" i="3"/>
  <c r="D163" i="3"/>
  <c r="D162" i="3"/>
  <c r="D161" i="3"/>
  <c r="D160" i="3"/>
  <c r="D159" i="3"/>
  <c r="D158" i="3"/>
  <c r="D157" i="3"/>
  <c r="D156" i="3"/>
  <c r="D155" i="3"/>
  <c r="D154" i="3"/>
  <c r="D153" i="3"/>
  <c r="D152" i="3"/>
  <c r="D151" i="3"/>
  <c r="D150" i="3"/>
  <c r="D148" i="3"/>
  <c r="D147" i="3"/>
  <c r="D143" i="3"/>
  <c r="D146" i="3"/>
  <c r="D145" i="3"/>
  <c r="D142" i="3"/>
  <c r="D141" i="3"/>
  <c r="D140" i="3"/>
  <c r="D139" i="3"/>
  <c r="D138" i="3"/>
  <c r="D137" i="3"/>
  <c r="D136" i="3"/>
  <c r="D135" i="3"/>
  <c r="D134" i="3"/>
  <c r="D133" i="3"/>
  <c r="D132" i="3"/>
  <c r="D131" i="3"/>
  <c r="D130" i="3"/>
  <c r="D129" i="3"/>
  <c r="D128" i="3"/>
  <c r="D127" i="3"/>
  <c r="D126" i="3"/>
  <c r="D125" i="3"/>
  <c r="D124" i="3"/>
  <c r="D123" i="3"/>
  <c r="D122" i="3"/>
  <c r="D120" i="3"/>
  <c r="D119" i="3"/>
  <c r="D118" i="3"/>
  <c r="D117" i="3"/>
  <c r="D114" i="3"/>
  <c r="D116" i="3"/>
  <c r="D115" i="3"/>
  <c r="D113" i="3"/>
  <c r="D112" i="3"/>
  <c r="D111" i="3"/>
  <c r="D110" i="3"/>
  <c r="D109" i="3"/>
  <c r="D108" i="3"/>
  <c r="D107" i="3"/>
  <c r="D106" i="3"/>
  <c r="D105" i="3"/>
  <c r="D104" i="3"/>
  <c r="D103" i="3"/>
  <c r="D102" i="3"/>
  <c r="D101" i="3"/>
  <c r="D100" i="3"/>
  <c r="D99" i="3"/>
  <c r="D98" i="3"/>
  <c r="D97" i="3"/>
  <c r="D96" i="3"/>
  <c r="D95" i="3"/>
  <c r="D94" i="3"/>
  <c r="D93" i="3"/>
  <c r="D92" i="3"/>
  <c r="D91" i="3"/>
  <c r="D90" i="3"/>
  <c r="D89" i="3"/>
  <c r="D88" i="3"/>
  <c r="D87" i="3"/>
  <c r="D86" i="3"/>
  <c r="D85" i="3"/>
  <c r="D84" i="3"/>
  <c r="D83" i="3"/>
  <c r="D82" i="3"/>
  <c r="D81" i="3"/>
  <c r="D80" i="3"/>
  <c r="D79" i="3"/>
  <c r="D78" i="3"/>
  <c r="D77" i="3"/>
  <c r="D76" i="3"/>
  <c r="D75" i="3"/>
  <c r="D74" i="3"/>
  <c r="D73" i="3"/>
  <c r="D71" i="3"/>
  <c r="D69" i="3"/>
  <c r="D70" i="3"/>
  <c r="D68" i="3"/>
  <c r="D67" i="3"/>
  <c r="D66" i="3"/>
  <c r="D61" i="3"/>
  <c r="D63" i="3"/>
  <c r="D58" i="3"/>
  <c r="D59" i="3"/>
  <c r="D56" i="3"/>
  <c r="D53" i="3"/>
  <c r="D52" i="3"/>
  <c r="D51" i="3"/>
  <c r="D50" i="3"/>
  <c r="D49" i="3"/>
  <c r="D48" i="3"/>
  <c r="D47" i="3"/>
  <c r="D46" i="3"/>
  <c r="D45" i="3"/>
  <c r="D44" i="3"/>
  <c r="D43" i="3"/>
  <c r="D42" i="3"/>
  <c r="D41" i="3"/>
  <c r="D40" i="3"/>
  <c r="D39" i="3"/>
  <c r="D38" i="3"/>
  <c r="D37" i="3"/>
  <c r="D36" i="3"/>
  <c r="D35" i="3"/>
  <c r="D34" i="3"/>
  <c r="D33" i="3"/>
  <c r="D32" i="3"/>
  <c r="D31" i="3"/>
  <c r="D30" i="3"/>
  <c r="D29" i="3"/>
  <c r="D28" i="3"/>
  <c r="D27" i="3"/>
  <c r="D26" i="3"/>
  <c r="D25" i="3"/>
  <c r="D24" i="3"/>
  <c r="D23" i="3"/>
  <c r="D22" i="3"/>
  <c r="D21" i="3"/>
  <c r="D20" i="3"/>
  <c r="D19" i="3"/>
  <c r="D18" i="3"/>
  <c r="D17" i="3"/>
  <c r="D16" i="3"/>
  <c r="D15" i="3"/>
  <c r="D14" i="3"/>
  <c r="D13" i="3"/>
  <c r="D12" i="3"/>
  <c r="D11" i="3"/>
  <c r="D10" i="3"/>
  <c r="D9" i="3"/>
  <c r="D8" i="3"/>
  <c r="F8" i="3"/>
  <c r="F63" i="5"/>
  <c r="C100" i="5"/>
  <c r="C99" i="5"/>
  <c r="C98" i="5"/>
  <c r="C97" i="5"/>
  <c r="C96" i="5"/>
  <c r="C95" i="5"/>
  <c r="C94" i="5"/>
  <c r="C93" i="5"/>
  <c r="C92" i="5"/>
  <c r="C67" i="5"/>
  <c r="C66" i="5"/>
  <c r="C65" i="5"/>
  <c r="C64" i="5"/>
  <c r="C63" i="5"/>
  <c r="C62" i="5"/>
  <c r="C61" i="5"/>
  <c r="C60" i="5"/>
  <c r="C59" i="5"/>
  <c r="C58" i="5"/>
  <c r="C57" i="5"/>
  <c r="C56" i="5"/>
  <c r="C55" i="5"/>
  <c r="C54" i="5"/>
  <c r="C53" i="5"/>
  <c r="C52" i="5"/>
  <c r="C51" i="5"/>
  <c r="C25" i="5"/>
  <c r="C24" i="5"/>
  <c r="C23" i="5"/>
  <c r="C22" i="5"/>
  <c r="C21" i="5"/>
  <c r="C20" i="5"/>
  <c r="C19" i="5"/>
  <c r="C18" i="5"/>
  <c r="C17" i="5"/>
  <c r="C16" i="5"/>
  <c r="C15" i="5"/>
  <c r="C14" i="5"/>
  <c r="C13" i="5"/>
  <c r="C12" i="5"/>
  <c r="C11" i="5"/>
  <c r="C10" i="5"/>
  <c r="C9" i="5"/>
  <c r="C8" i="5"/>
  <c r="C6" i="5"/>
  <c r="E3" i="3" l="1"/>
  <c r="AO176" i="3"/>
  <c r="AG8" i="3"/>
  <c r="AM173" i="3"/>
  <c r="AM177" i="3"/>
  <c r="AN175" i="3"/>
  <c r="AO173" i="3"/>
  <c r="AO177" i="3"/>
  <c r="AM174" i="3"/>
  <c r="AM178" i="3"/>
  <c r="AN176" i="3"/>
  <c r="AO174" i="3"/>
  <c r="AO178" i="3"/>
  <c r="AM175" i="3"/>
  <c r="AN173" i="3"/>
  <c r="AN177" i="3"/>
  <c r="AO175" i="3"/>
  <c r="AM176" i="3"/>
  <c r="AN174" i="3"/>
  <c r="AN178" i="3"/>
  <c r="D18" i="9"/>
  <c r="D120" i="5" s="1"/>
  <c r="D20" i="8"/>
  <c r="D119" i="5" s="1"/>
  <c r="U165" i="3"/>
  <c r="U166" i="3"/>
  <c r="G166" i="3"/>
  <c r="AM165" i="3"/>
  <c r="AM166" i="3"/>
  <c r="G165" i="3"/>
  <c r="E165" i="3"/>
  <c r="E166" i="3"/>
  <c r="S166" i="3"/>
  <c r="D26" i="5"/>
  <c r="D116" i="5" s="1"/>
  <c r="D101" i="5"/>
  <c r="D118" i="5" s="1"/>
  <c r="D68" i="5"/>
  <c r="D117" i="5" s="1"/>
  <c r="D114" i="5" l="1"/>
  <c r="B16" i="6" s="1"/>
  <c r="W166" i="3"/>
  <c r="W165" i="3"/>
  <c r="S165" i="3"/>
  <c r="AP8" i="3" l="1"/>
  <c r="AD165" i="3" l="1"/>
  <c r="AD166" i="3"/>
  <c r="AG166" i="3"/>
  <c r="AG165" i="3"/>
  <c r="AR8" i="3"/>
  <c r="AQ8" i="3"/>
  <c r="AQ168" i="3" l="1"/>
  <c r="AR168" i="3" s="1"/>
  <c r="AQ167" i="3"/>
  <c r="AR167" i="3" s="1"/>
  <c r="AQ165" i="3"/>
  <c r="AR165" i="3" s="1"/>
  <c r="AR166" i="3" l="1"/>
  <c r="AQ166" i="3"/>
  <c r="AP174" i="3"/>
  <c r="AP175" i="3"/>
  <c r="AP173" i="3"/>
  <c r="A32" i="6" l="1"/>
  <c r="A31" i="6"/>
  <c r="A30" i="6"/>
  <c r="B17" i="2" l="1"/>
  <c r="A29" i="6"/>
  <c r="A28" i="6" l="1"/>
  <c r="A17" i="6"/>
  <c r="A27" i="6"/>
  <c r="A26" i="6"/>
  <c r="AP176" i="3" l="1"/>
  <c r="B12" i="6" s="1"/>
  <c r="AP178" i="3"/>
  <c r="B14" i="6" s="1"/>
  <c r="AP177" i="3"/>
  <c r="B13" i="6" s="1"/>
  <c r="B15" i="6"/>
  <c r="B17" i="6"/>
  <c r="A2" i="2"/>
  <c r="AN170" i="3"/>
  <c r="A7" i="6" l="1"/>
  <c r="B7" i="6" s="1"/>
  <c r="B7" i="2"/>
  <c r="B6" i="2"/>
  <c r="B16" i="2"/>
  <c r="B11" i="6" l="1"/>
  <c r="A4" i="6"/>
  <c r="A3" i="6"/>
  <c r="B8" i="6" l="1"/>
  <c r="B9"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Carlos Schauff</author>
  </authors>
  <commentList>
    <comment ref="A2" authorId="0" shapeId="0" xr:uid="{E784156D-A8FE-4BD8-AF01-866D79F89A33}">
      <text>
        <r>
          <rPr>
            <sz val="9.5"/>
            <color indexed="81"/>
            <rFont val="Tahoma"/>
            <family val="2"/>
          </rPr>
          <t xml:space="preserve">O uso com outros softwares de planilha, diferentes do Microsoft Excel 2010 em diante, pode desconfigurar a planilha e está fora da garantia.
Ctle de Versões
08/04/2024 v3.0 Versão inicial 2024 </t>
        </r>
      </text>
    </comment>
    <comment ref="B3" authorId="0" shapeId="0" xr:uid="{00000000-0006-0000-0000-000002000000}">
      <text>
        <r>
          <rPr>
            <b/>
            <sz val="9"/>
            <color indexed="81"/>
            <rFont val="Tahoma"/>
            <family val="2"/>
          </rPr>
          <t>Informar o nome da organização licenciada</t>
        </r>
      </text>
    </comment>
    <comment ref="B4" authorId="0" shapeId="0" xr:uid="{00000000-0006-0000-0000-000003000000}">
      <text>
        <r>
          <rPr>
            <b/>
            <sz val="9"/>
            <color indexed="81"/>
            <rFont val="Tahoma"/>
            <family val="2"/>
          </rPr>
          <t>Informar o CNPJ licenciado</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Carlos Schauff</author>
  </authors>
  <commentList>
    <comment ref="E2" authorId="0" shapeId="0" xr:uid="{00000000-0006-0000-0100-000001000000}">
      <text>
        <r>
          <rPr>
            <sz val="9"/>
            <color indexed="81"/>
            <rFont val="Arial"/>
            <family val="2"/>
          </rPr>
          <t xml:space="preserve">Barra de progresso do preenchimento das Ações aplicáveis, dos propósitos obrigatórios para o Perfil </t>
        </r>
      </text>
    </comment>
    <comment ref="B3" authorId="0" shapeId="0" xr:uid="{00000000-0006-0000-0100-000002000000}">
      <text>
        <r>
          <rPr>
            <sz val="9"/>
            <color indexed="81"/>
            <rFont val="Tahoma"/>
            <family val="2"/>
          </rPr>
          <t>Quantidade aproximada de empregados, servidores, funcionários ou colaboradores, em número aproximado da época do preenchimento, apenas para referência do Auditor.</t>
        </r>
      </text>
    </comment>
    <comment ref="I3" authorId="0" shapeId="0" xr:uid="{00000000-0006-0000-0100-000003000000}">
      <text>
        <r>
          <rPr>
            <sz val="10"/>
            <color indexed="81"/>
            <rFont val="Tahoma"/>
            <family val="2"/>
          </rPr>
          <t>Inserir Perfis do Operador de Saneamento Ambiental ou "O" para fornecedores
A Água
E Esgotamento
D Drenagem
R Resíduos sólidos
I Efluentes Industriais
O Outro
Manter o ponto onde não é usado</t>
        </r>
      </text>
    </comment>
    <comment ref="B5" authorId="0" shapeId="0" xr:uid="{00000000-0006-0000-0100-000004000000}">
      <text>
        <r>
          <rPr>
            <sz val="10"/>
            <color indexed="81"/>
            <rFont val="Tahoma"/>
            <family val="2"/>
          </rPr>
          <t xml:space="preserve">Objetivos do Desenvolvimento Sustentável da ONU.
</t>
        </r>
      </text>
    </comment>
    <comment ref="C5" authorId="0" shapeId="0" xr:uid="{00000000-0006-0000-0100-000005000000}">
      <text>
        <r>
          <rPr>
            <sz val="10"/>
            <color indexed="81"/>
            <rFont val="Arial"/>
            <family val="2"/>
          </rPr>
          <t xml:space="preserve">Perfil em que o propósito é obrigatório. Definido pela CTIDSA.
A Agua
E Esgoto
I Eflu Indust
R Resíduos Sol
D Drenagem
O Outro
* Todos
</t>
        </r>
        <r>
          <rPr>
            <sz val="9.5"/>
            <color indexed="81"/>
            <rFont val="Arial"/>
            <family val="2"/>
          </rPr>
          <t xml:space="preserve">
Se o propósito não for aplicável ao Perfil, escrever "Não aplicável ..." no Nome da Ação, com justificativa, para o propósito ser ignorado. </t>
        </r>
      </text>
    </comment>
    <comment ref="D5" authorId="0" shapeId="0" xr:uid="{B6821E60-D965-4C19-9D0D-8FDC81F95269}">
      <text>
        <r>
          <rPr>
            <sz val="10"/>
            <color indexed="81"/>
            <rFont val="Arial"/>
            <family val="2"/>
          </rPr>
          <t>Coluna reservada, vale 1 quando o propósito é obrigatório para o Perfil informado no Campo "Perfil de Operador ou Outro---&gt;"</t>
        </r>
      </text>
    </comment>
    <comment ref="E5" authorId="0" shapeId="0" xr:uid="{00000000-0006-0000-0100-000006000000}">
      <text>
        <r>
          <rPr>
            <sz val="10"/>
            <color indexed="81"/>
            <rFont val="Arial"/>
            <family val="2"/>
          </rPr>
          <t xml:space="preserve">Os Propósitos em AZUL são considerados obrigatórios para o Perfil escolhido acima. As ações são livres para os propósitos.
O ABES ESG INDEX oficial é calculado com base nos propósitos obrigatórios. Os demais entram no cálculo do Índice Geral. 
Para inserir propósitos novos não listados, usar linhas vazias ou inserir novas linhas e usar "copiar e colar" o conteúdo de outra linha com fórmulas, antes de alimentar a linha. </t>
        </r>
        <r>
          <rPr>
            <sz val="9.5"/>
            <color indexed="81"/>
            <rFont val="Arial"/>
            <family val="2"/>
          </rPr>
          <t>Para isso, vc deverá liberar a planilha para alteração  (instrução na linha 9 da aba "I. Introdução"
Se o propósito não for aplicável ao Perfil, escrever "</t>
        </r>
        <r>
          <rPr>
            <b/>
            <sz val="9.5"/>
            <color indexed="81"/>
            <rFont val="Arial"/>
            <family val="2"/>
          </rPr>
          <t>Não aplicável ...</t>
        </r>
        <r>
          <rPr>
            <sz val="9.5"/>
            <color indexed="81"/>
            <rFont val="Arial"/>
            <family val="2"/>
          </rPr>
          <t xml:space="preserve">" no Nome da Ação, continuando com a justificativa, para o propósito ser ignorado. Por exemplo, pode ser não aplicável no caso de: impedimento legal ou regulamentar; diretrizes estatutárias ou valores &amp; princípios incompatíveis com o objetivo em questão; impossibilidade técnica; riscos às pessoas ou patrimônio envolvidos e ocorrência de evento de ruptura, impacto na sustentabilidade econômica ou outra necessidade emergente que obrigam a organização a  dar prioridade a outras ações. 
</t>
        </r>
      </text>
    </comment>
    <comment ref="F5" authorId="0" shapeId="0" xr:uid="{74318F5A-6D24-4065-BD22-7A6EE867C9D1}">
      <text>
        <r>
          <rPr>
            <sz val="10"/>
            <color indexed="81"/>
            <rFont val="Arial"/>
            <family val="2"/>
          </rPr>
          <t>Coluna reservada, vale 0 se o nome da Ação  possui o texto "Não Aplicável..." em alguma posição, maiúsculo ou minúsculo, com ou sem acento, para linhas com Propósitos.</t>
        </r>
      </text>
    </comment>
    <comment ref="G5" authorId="0" shapeId="0" xr:uid="{00000000-0006-0000-0100-000007000000}">
      <text>
        <r>
          <rPr>
            <sz val="10"/>
            <color indexed="81"/>
            <rFont val="Tahoma"/>
            <family val="2"/>
          </rPr>
          <t>Os Propósitos marcados em azul exigem Ações para o Perfil. O Índice Oficial Geral é calculado com base neles. 
Se não existir Ação e for aplicável ao Perfil, escrever algo como "</t>
        </r>
        <r>
          <rPr>
            <b/>
            <sz val="10"/>
            <color indexed="81"/>
            <rFont val="Tahoma"/>
            <family val="2"/>
          </rPr>
          <t>A desenvolver</t>
        </r>
        <r>
          <rPr>
            <sz val="10"/>
            <color indexed="81"/>
            <rFont val="Tahoma"/>
            <family val="2"/>
          </rPr>
          <t>" e zerar os Atributos de Potencial e atribuir grau de Alcance "1".
Caso haja mais de uma Ação para o mesmo propósito procure agrupar em um conjunto e escolha o indicador mais representativo ou utilize linhas adicionais para ações secundárias, que não influirão no índice oficial. Ao inserir novas linhas, usar "copiar e colar" conteúdo de outra linha com fórmulas, antes de alimentar a linha. Para isso, vc deverá liberar a planilha para alteração (instrução e senha na aba "I. Introdução".
Se o propósito não for aplicável ao Perfil, escrever "</t>
        </r>
        <r>
          <rPr>
            <b/>
            <sz val="10"/>
            <color indexed="81"/>
            <rFont val="Tahoma"/>
            <family val="2"/>
          </rPr>
          <t>Não aplicável</t>
        </r>
        <r>
          <rPr>
            <sz val="10"/>
            <color indexed="81"/>
            <rFont val="Tahoma"/>
            <family val="2"/>
          </rPr>
          <t xml:space="preserve"> ..." no Nome da Ação, continuando com a justificativa, para o propósito ser ignorado. Por exemplo, pode ser não aplicável no caso de: impedimento legal ou regulamentar; diretrizes estatutárias ou valores &amp; princípios incompatíveis com o objetivo em questão; impossibilidade técnica; riscos às pessoas ou patrimônio envolvidos e ocorrência de evento de ruptura, impacto na sustentabilidade econômica ou outra necessidade emergente que obrigam a organização a  dar prioridade a outras ações. </t>
        </r>
      </text>
    </comment>
    <comment ref="H5" authorId="0" shapeId="0" xr:uid="{00000000-0006-0000-0100-000008000000}">
      <text>
        <r>
          <rPr>
            <sz val="10"/>
            <color indexed="81"/>
            <rFont val="Arial"/>
            <family val="2"/>
          </rPr>
          <t>Escolher o tipo de alcance principal da Ação.
E - Ambiental
S - Social
G - Governança
Se a Ação tiver alcance em mais de um tipo pode-se registrar duas Ações separadas por tipo. Ex.: Tipo E - 'Programa Visita a escolas - parte Ambiental - concurso de redação Nosso meio-ambiente cuidado' e Tipo S - 'Programa visita a escolas - parte Social - Filme youtube seguido de teste Diga não às drogas'
Essa informação não influencia no cálculo do índice Oficial Geral mas pode afetar o Índice Oficial por Tipo E,S,G e consequentemente o Índice Oficial.</t>
        </r>
      </text>
    </comment>
    <comment ref="J5" authorId="0" shapeId="0" xr:uid="{00000000-0006-0000-0100-00000A000000}">
      <text>
        <r>
          <rPr>
            <sz val="10"/>
            <color indexed="81"/>
            <rFont val="Tahoma"/>
            <family val="2"/>
          </rPr>
          <t xml:space="preserve">Atributos que potencializam as Ações
</t>
        </r>
      </text>
    </comment>
    <comment ref="S5" authorId="0" shapeId="0" xr:uid="{00000000-0006-0000-0100-00000B000000}">
      <text>
        <r>
          <rPr>
            <sz val="10"/>
            <color indexed="81"/>
            <rFont val="Tahoma"/>
            <family val="2"/>
          </rPr>
          <t xml:space="preserve">Grau de Potencial é calculado na base 12 com base nos pesos dos Fatores. 
Este Grau é utilizado para o cálculo do grau de cada Ação, pela média com os demais graus disponíveis, sem considerar o grau de Alcance se existir grau de Competitividade.
</t>
        </r>
      </text>
    </comment>
    <comment ref="U5" authorId="0" shapeId="0" xr:uid="{00000000-0006-0000-0100-00000C000000}">
      <text>
        <r>
          <rPr>
            <sz val="10"/>
            <color indexed="81"/>
            <rFont val="Tahoma"/>
            <family val="2"/>
          </rPr>
          <t>Preenchimento obrigatório.</t>
        </r>
      </text>
    </comment>
    <comment ref="AD5" authorId="0" shapeId="0" xr:uid="{00000000-0006-0000-0100-00000D000000}">
      <text>
        <r>
          <rPr>
            <sz val="10"/>
            <color indexed="81"/>
            <rFont val="Tahoma"/>
            <family val="2"/>
          </rPr>
          <t>O Grau de Evolução é calculado com base no % de incremento, qdo o sentido for 'C', ou redução, qdo o sentido for 'B', obtido de 2% em 2% até 16% (Grau 12) ou mais. 
No caso de indicadores em "%", p1000 ou ppm, o Grau será 12 (máximo) se, respectivamente, 100, mil ou milhão,  tiver sido alcançado, quando o sentido for 'C', ou se 0 tiver sido alcançado, quando o sentido for 'B'.
Evolução desfavorável é limitada em Grau "3"  tendo em vista que a Ação se mantém.
(O limite de evolução de 16% para grau 12 é estabelecido pelo Núcleo Técnico).</t>
        </r>
      </text>
    </comment>
    <comment ref="AE5" authorId="0" shapeId="0" xr:uid="{19628015-C7DA-4F36-AA48-88A85A48EAF8}">
      <text>
        <r>
          <rPr>
            <sz val="10"/>
            <color indexed="81"/>
            <rFont val="Arial"/>
            <family val="2"/>
          </rPr>
          <t>Reservado: Melhoria calculada em %. 
Requer Atributo VOL ou IND com 1.</t>
        </r>
      </text>
    </comment>
    <comment ref="AG5" authorId="0" shapeId="0" xr:uid="{00000000-0006-0000-0100-00000E000000}">
      <text>
        <r>
          <rPr>
            <sz val="10"/>
            <color indexed="81"/>
            <rFont val="Tahoma"/>
            <family val="2"/>
          </rPr>
          <t>O Grau da Meta é calculado com base no % (ou pontos percentuais para Unid. de Medida '%')  de incremento esperado, qdo o sentido for 'C', ou de redução esperada, qdo o sentido for 'B', obtido de 2% em 2% até 16% ou mais (Grau 12) . 
No caso de indicadores em "%" o Grau será 12 (máximo) se 100% deve ser alcançado, quando o sentido for 'C', ou se 0% deve ser alcançado, quando o sentido for 'B'.
Evolução desfavorável da meta é limitada em Grau 3  tendo em vista que a Ação se mantém.
(O limite de evolução esperada da meta de 16% foi estabelecido pelo Núcleo Técnico).</t>
        </r>
      </text>
    </comment>
    <comment ref="AH5" authorId="0" shapeId="0" xr:uid="{36DFF4B7-C868-4993-A8F8-7F6B5989F535}">
      <text>
        <r>
          <rPr>
            <sz val="10"/>
            <color indexed="81"/>
            <rFont val="Arial"/>
            <family val="2"/>
          </rPr>
          <t>Reservado: Melhoria incorporada na meta em relação ao último exercício  em %. 
Requer Atributo VOL ou IND com 1.</t>
        </r>
      </text>
    </comment>
    <comment ref="AI5" authorId="0" shapeId="0" xr:uid="{F492893F-18B2-417B-B7E5-F65D48F664F6}">
      <text>
        <r>
          <rPr>
            <sz val="10"/>
            <color indexed="81"/>
            <rFont val="Arial"/>
            <family val="2"/>
          </rPr>
          <t>O VOT estabelece, na unidade de medida do indicador, o valor considerado ótimo teórico para almejar nível de estabilização, baseado em evidências. 
Por exemplo; Índice de atendimento urbano de água para Universalização é de 99% segundo o marco legal vigente.
Significa que o cálculo do grau de  Evolução e do desafio da Meta considerará esse VOT como limite de melhoria para ganhar grau 12.</t>
        </r>
      </text>
    </comment>
    <comment ref="AK5" authorId="0" shapeId="0" xr:uid="{00000000-0006-0000-0100-00000F000000}">
      <text>
        <r>
          <rPr>
            <sz val="10"/>
            <color indexed="81"/>
            <rFont val="Tahoma"/>
            <family val="2"/>
          </rPr>
          <t>Preencher somente se atributo IND estiver 1 (ligado). O indicador é de desempenho.</t>
        </r>
      </text>
    </comment>
    <comment ref="AP5" authorId="0" shapeId="0" xr:uid="{00000000-0006-0000-0100-000010000000}">
      <text>
        <r>
          <rPr>
            <sz val="10"/>
            <color indexed="81"/>
            <rFont val="Tahoma"/>
            <family val="2"/>
          </rPr>
          <t>Grau de Competitividade calculado
12  se Nível de excelência mundial
11  se Nível é de Liderança no setor ou mercado
10  se Nível é Competitivo
  9 se Nível ainda não é Competitivo ('N' na coluna 'É Competit.?')
É necessário informar o Nome do Indicador, o Valor e Nome do Referencial Comparativo e situação.
Para o cálculo do Índice Oficial ou Geral de Ações ESG, bastará apenas um resultado em Nivel de Liderança ou um em niv de Bmk mundial por perspectiva (E), (S) e (G), para possibilitar alcance, respectivamente de graus 11 ou 12, desde que a média tenha alcançado grau 10.</t>
        </r>
      </text>
    </comment>
    <comment ref="AQ5" authorId="0" shapeId="0" xr:uid="{00000000-0006-0000-0100-000011000000}">
      <text>
        <r>
          <rPr>
            <sz val="10"/>
            <color indexed="81"/>
            <rFont val="Tahoma"/>
            <family val="2"/>
          </rPr>
          <t xml:space="preserve">Cálculo auxiliar do grau individual  da Ação sem considerar a  ALTA competitividade - em nível de Liderança ou de Referencial de Excelência - esse valor será usado na fórmula dos Graus gerais na linha de total. </t>
        </r>
      </text>
    </comment>
    <comment ref="AR5" authorId="0" shapeId="0" xr:uid="{00000000-0006-0000-0100-000012000000}">
      <text>
        <r>
          <rPr>
            <sz val="10"/>
            <color indexed="81"/>
            <rFont val="Tahoma"/>
            <family val="2"/>
          </rPr>
          <t>Se não existir indicador ou não foi informado corretamente o Grau da Ação será a Média entre Grau Potencial e Grau de Alcance, se disponíveis, sendo que o grau de Alcance, pela regra (Aba VIII Help Alcance), pode receber no máximo grau 9.
Se existir indicador e ele não tiver grau de Competitividade disponível (é indicador de volume/produção/qtde, não é comparável, não foi comparado ou não foi informado corretamente) o Grau da Ação será a Média entre o Grau de Potencial, Grau de Alcance, Grau de Evolução e Grau de intensidade da Meta.
Se o indicador tiver grau de Competitividade disponível o Grau da Ação será a Média entre o Grau de Potencial, Grau de Evolução, Grau de intensidade da Meta e grau de Competitividade, ignorando o Grau de Alcance.
Se o Grau de intensidade da meta não existir em seu lugar será usado o Grau de Evolução menos 1.</t>
        </r>
      </text>
    </comment>
    <comment ref="AS5" authorId="0" shapeId="0" xr:uid="{00000000-0006-0000-0100-000013000000}">
      <text>
        <r>
          <rPr>
            <sz val="10"/>
            <color indexed="81"/>
            <rFont val="Arial"/>
            <family val="2"/>
          </rPr>
          <t>Grau da Ação, de 1 a 12, resulta respectivamente, de B- a A+.
O tipo de ação E/S/G deve estar registrado na coluna ESG.</t>
        </r>
      </text>
    </comment>
    <comment ref="J6" authorId="0" shapeId="0" xr:uid="{00000000-0006-0000-0100-000014000000}">
      <text>
        <r>
          <rPr>
            <sz val="10"/>
            <color indexed="81"/>
            <rFont val="Arial"/>
            <family val="2"/>
          </rPr>
          <t xml:space="preserve">Liderado ou coordenado pela organização. 
</t>
        </r>
      </text>
    </comment>
    <comment ref="K6" authorId="0" shapeId="0" xr:uid="{00000000-0006-0000-0100-000015000000}">
      <text>
        <r>
          <rPr>
            <sz val="10"/>
            <color indexed="81"/>
            <rFont val="Arial"/>
            <family val="2"/>
          </rPr>
          <t xml:space="preserve">É mantido ou apoiado pela organização. Se é liderado, é apoiado.
</t>
        </r>
      </text>
    </comment>
    <comment ref="L6" authorId="0" shapeId="0" xr:uid="{00000000-0006-0000-0100-000016000000}">
      <text>
        <r>
          <rPr>
            <sz val="10"/>
            <color indexed="81"/>
            <rFont val="Arial"/>
            <family val="2"/>
          </rPr>
          <t xml:space="preserve">Atuação em parceria com outras organizações ou instituições.
Só é levado em consideração se a ação é externa. </t>
        </r>
      </text>
    </comment>
    <comment ref="M6" authorId="0" shapeId="0" xr:uid="{00000000-0006-0000-0100-000017000000}">
      <text>
        <r>
          <rPr>
            <sz val="10"/>
            <color indexed="81"/>
            <rFont val="Arial"/>
            <family val="2"/>
          </rPr>
          <t>A ação é estruturante, não assistencialista, melhorando as condições, instrumentos, ferramentas ou conhecimentos de a parte beneficiária se desenvolver.</t>
        </r>
      </text>
    </comment>
    <comment ref="N6" authorId="0" shapeId="0" xr:uid="{00000000-0006-0000-0100-000018000000}">
      <text>
        <r>
          <rPr>
            <sz val="10"/>
            <color indexed="81"/>
            <rFont val="Arial"/>
            <family val="2"/>
          </rPr>
          <t xml:space="preserve">A ação (E) beneficia diretamente, áreas externas, fora das instalações; a ação (S) beneficia a comunidade ou sociedade ou a ação (G) protege interesses de clientes, trabalhadores em geral e suas famílias, fornecedores ou  investidores ou fortalece o setor ou a comunidade de negócios. </t>
        </r>
      </text>
    </comment>
    <comment ref="O6" authorId="0" shapeId="0" xr:uid="{00000000-0006-0000-0100-000019000000}">
      <text>
        <r>
          <rPr>
            <sz val="10"/>
            <color indexed="81"/>
            <rFont val="Arial"/>
            <family val="2"/>
          </rPr>
          <t>Incorpora Inovação que potencializa ainda mais a Ação. 
Por exemplo: com apoio de Tecnologia Digital a  adesão de voluntários aumentou em 30%.
Não pesa para reduzir o Grau de Potencial, somente o bonifica caso exista.</t>
        </r>
      </text>
    </comment>
    <comment ref="P6" authorId="0" shapeId="0" xr:uid="{00000000-0006-0000-0100-00001A000000}">
      <text>
        <r>
          <rPr>
            <sz val="10"/>
            <color indexed="81"/>
            <rFont val="Arial"/>
            <family val="2"/>
          </rPr>
          <t>A Ação e seus benefícios ou resultados integram relatório de  sustentabilidade publicado.</t>
        </r>
      </text>
    </comment>
    <comment ref="Q6" authorId="0" shapeId="0" xr:uid="{00000000-0006-0000-0100-00001B000000}">
      <text>
        <r>
          <rPr>
            <sz val="10"/>
            <color indexed="81"/>
            <rFont val="Arial"/>
            <family val="2"/>
          </rPr>
          <t xml:space="preserve">A evolução da ação é avaliada quantitativamente com indicador de volume/produção/qtde. 
Se usar 1, então a coluna IND a seguir deve ficar zerada ou vazia. Se não ficar, essa coluna é ignorada. 
</t>
        </r>
        <r>
          <rPr>
            <b/>
            <sz val="9"/>
            <color indexed="81"/>
            <rFont val="Arial"/>
            <family val="2"/>
          </rPr>
          <t>O indicador e seus resultados são informados nas colunas sob "INDICADOR", "EVOLUÇÃO" e "META" (se houver). As colunas sob "COMPETITIVIDADE" são deixadas em branco se o indicador é volumétrico (volume/produção/qtde).</t>
        </r>
      </text>
    </comment>
    <comment ref="R6" authorId="0" shapeId="0" xr:uid="{00000000-0006-0000-0100-00001C000000}">
      <text>
        <r>
          <rPr>
            <sz val="10"/>
            <color indexed="81"/>
            <rFont val="Arial"/>
            <family val="2"/>
          </rPr>
          <t xml:space="preserve">É importante haver indicador de desempenho, se possível relativizado, não volumétrico, para poder alcançar grau final 10 (A), 11 (AA) ou 12 (AAA) da Ação nesta linha. 
Se usar 1 nesta coluna, a coluna VOL anterior é ignorada.
</t>
        </r>
        <r>
          <rPr>
            <sz val="9"/>
            <color indexed="81"/>
            <rFont val="Arial"/>
            <family val="2"/>
          </rPr>
          <t xml:space="preserve">
</t>
        </r>
        <r>
          <rPr>
            <b/>
            <sz val="9"/>
            <color indexed="81"/>
            <rFont val="Arial"/>
            <family val="2"/>
          </rPr>
          <t xml:space="preserve">O indicador e seus resultados são informados nas colunas sob "INDICADOR", "EVOLUÇÃO" e "META" (se houver) e, se possível, sob "COMPETITIVIDADE", para o alcance real ser conhecido. </t>
        </r>
      </text>
    </comment>
    <comment ref="U6" authorId="0" shapeId="0" xr:uid="{00000000-0006-0000-0100-00001D000000}">
      <text>
        <r>
          <rPr>
            <sz val="10"/>
            <color indexed="81"/>
            <rFont val="Tahoma"/>
            <family val="2"/>
          </rPr>
          <t xml:space="preserve">Ver Quadros de Grau de Alcance por tipo de Ação E, S ou G  na aba "VIII. Help Alcance" desta planilha ou no Guia ABES ESG Index. 
Válidos 
de 1 a 9 para Ações de Governança ou Sociais ou Ambientais Externas ou 
de 1 a 5 para Ações Sociais ou Ambientais Internas.
Grau de Alcance é usado se a Ação não possuir grau de Competitividade, calculado com base na informação das colunas "É Competitivo" grau 10, "Está entre Líderes" grau 11 e "Está entre Benchmarks" grau 12, colunas essas por sua vez informadas pelo usuário com base na comparação do resultado do Indicador de Desempenho (relativizado, não volumétrico) do último exercício com o valor do Referencial Comparativo </t>
        </r>
      </text>
    </comment>
    <comment ref="W6" authorId="0" shapeId="0" xr:uid="{00000000-0006-0000-0100-00001E000000}">
      <text>
        <r>
          <rPr>
            <sz val="10"/>
            <color indexed="81"/>
            <rFont val="Arial"/>
            <family val="2"/>
          </rPr>
          <t xml:space="preserve">Nome do indicador associado à Ação. 
</t>
        </r>
      </text>
    </comment>
    <comment ref="X6" authorId="0" shapeId="0" xr:uid="{00000000-0006-0000-0100-00001F000000}">
      <text>
        <r>
          <rPr>
            <sz val="10"/>
            <color indexed="81"/>
            <rFont val="Tahoma"/>
            <family val="2"/>
          </rPr>
          <t>Abreviação da unidade usada para medição.
As abreviações abaixo são reservadas para expressar exclusivamente partes de um todo:
'%' .................................   porcento, de 0 a 100
'i'   ..................................   por unidade, de 0 a 1
'‰' &lt;alt0137&gt; ou 'p1000'  por mil, de 0 a 1.000
'ppm' ...............................  por milhão, de 0 a 1.000.000 
Unidades de Medida expressas em qtde, volume ou unidades não medem desempenho e não servem para medir "competitividade".
Unidades de Medida relativizadas medem desempenho e o indicador associado tem potencial para ser comparado com referencial comparativo pertinente, possibilitando à Ação alcançar graus 10, 11 ou 12.</t>
        </r>
      </text>
    </comment>
    <comment ref="Y6" authorId="0" shapeId="0" xr:uid="{00000000-0006-0000-0100-000020000000}">
      <text>
        <r>
          <rPr>
            <sz val="10"/>
            <color indexed="81"/>
            <rFont val="Tahoma"/>
            <family val="2"/>
          </rPr>
          <t xml:space="preserve">Meta relacionada a: 
E - Objetivo Estratégico
R - Mitigação de Risco
ER - Ambos
O - Outro
</t>
        </r>
      </text>
    </comment>
    <comment ref="AA6" authorId="0" shapeId="0" xr:uid="{00000000-0006-0000-0100-000021000000}">
      <text>
        <r>
          <rPr>
            <sz val="10"/>
            <color indexed="81"/>
            <rFont val="Arial"/>
            <family val="2"/>
          </rPr>
          <t>Usar 
C  bom para Cima, ou 
B  bom para Baixo
Se desejar manter determinado nível ideal alcançado, a Unidade de Medida deve medir em % relativo a esse nível ideal, para mantê-lo igual ou maior que 100% quando for "C" ou igual a 0% quando for "B"
Por exemplo:
Índice de Atendimento Urbano de Água</t>
        </r>
      </text>
    </comment>
    <comment ref="AB6" authorId="0" shapeId="0" xr:uid="{00000000-0006-0000-0100-000022000000}">
      <text>
        <r>
          <rPr>
            <sz val="10"/>
            <color indexed="81"/>
            <rFont val="Arial"/>
            <family val="2"/>
          </rPr>
          <t xml:space="preserve">Valor numérico maior ou igual a zero. Não incluir Unidade de Medida. </t>
        </r>
      </text>
    </comment>
    <comment ref="AC6" authorId="0" shapeId="0" xr:uid="{00000000-0006-0000-0100-000023000000}">
      <text>
        <r>
          <rPr>
            <sz val="10"/>
            <color indexed="81"/>
            <rFont val="Arial"/>
            <family val="2"/>
          </rPr>
          <t>Valor numérico maior ou igual a zero. Não incluir Unidade de Medida.</t>
        </r>
      </text>
    </comment>
    <comment ref="AF6" authorId="0" shapeId="0" xr:uid="{00000000-0006-0000-0100-000024000000}">
      <text>
        <r>
          <rPr>
            <sz val="10"/>
            <color indexed="81"/>
            <rFont val="Arial"/>
            <family val="2"/>
          </rPr>
          <t>Informar se existir</t>
        </r>
      </text>
    </comment>
    <comment ref="AK6" authorId="0" shapeId="0" xr:uid="{00000000-0006-0000-0100-000025000000}">
      <text>
        <r>
          <rPr>
            <sz val="10"/>
            <color indexed="81"/>
            <rFont val="Tahoma"/>
            <family val="2"/>
          </rPr>
          <t xml:space="preserve">Valor numérico maior ou igual a zero.
Só preencher quando existir indicador de desempenho (atributo de potencial IND ligado, NÃO se trata de indicador em volume/produção/qtde).
O Analista verificará a pertinência do referencial.
Usar "NC" se não foi comparável ou não foi comparado.
</t>
        </r>
      </text>
    </comment>
    <comment ref="AL6" authorId="0" shapeId="0" xr:uid="{00000000-0006-0000-0100-000026000000}">
      <text>
        <r>
          <rPr>
            <sz val="10"/>
            <color indexed="81"/>
            <rFont val="Tahoma"/>
            <family val="2"/>
          </rPr>
          <t xml:space="preserve">Origem do Referencial:
- Nome da média relevante considerada
- Nome de concorrente pelos clientes ou concessões
- Nome do parâmetro regulamentar de bom desempenho 
- Nome de organização de referência </t>
        </r>
        <r>
          <rPr>
            <b/>
            <sz val="10"/>
            <color indexed="81"/>
            <rFont val="Tahoma"/>
            <family val="2"/>
          </rPr>
          <t>no tema</t>
        </r>
        <r>
          <rPr>
            <sz val="10"/>
            <color indexed="81"/>
            <rFont val="Tahoma"/>
            <family val="2"/>
          </rPr>
          <t xml:space="preserve"> 
- Nome de organização congênere em país desenvolvido
- Nome da amostra que evidencia nível de liderança
- Nome da amostra que evidencia nível excelência mundial
</t>
        </r>
      </text>
    </comment>
    <comment ref="AM6" authorId="0" shapeId="0" xr:uid="{00000000-0006-0000-0100-000027000000}">
      <text>
        <r>
          <rPr>
            <sz val="10"/>
            <color indexed="81"/>
            <rFont val="Arial"/>
            <family val="2"/>
          </rPr>
          <t>Há evidência de o resultado ser equivalente ou superior ao Valor do Referencial  Comparativo pertinente. 
NS = Não Sei</t>
        </r>
      </text>
    </comment>
    <comment ref="AN6" authorId="0" shapeId="0" xr:uid="{00000000-0006-0000-0100-000028000000}">
      <text>
        <r>
          <rPr>
            <sz val="10"/>
            <color indexed="81"/>
            <rFont val="Arial"/>
            <family val="2"/>
          </rPr>
          <t>Há  evidência de o resultado estar entre os melhores do mercado no país ou região, de ser melhor que a concorrência ou que organização de referência no tema no país ou região.
NS = Não Sei</t>
        </r>
      </text>
    </comment>
    <comment ref="AO6" authorId="0" shapeId="0" xr:uid="{00000000-0006-0000-0100-000029000000}">
      <text>
        <r>
          <rPr>
            <sz val="10"/>
            <color indexed="81"/>
            <rFont val="Arial"/>
            <family val="2"/>
          </rPr>
          <t>Há  evidência de o resultado estar entre os melhores do mundo.
NS = Não Sei</t>
        </r>
      </text>
    </comment>
    <comment ref="I7" authorId="0" shapeId="0" xr:uid="{00000000-0006-0000-0100-00002A000000}">
      <text>
        <r>
          <rPr>
            <sz val="10"/>
            <color indexed="81"/>
            <rFont val="Arial"/>
            <family val="2"/>
          </rPr>
          <t xml:space="preserve">Peso do fator. Sem VOL ou IND pode-se chegar ao Grau Potencial '8'.
</t>
        </r>
      </text>
    </comment>
    <comment ref="E51" authorId="0" shapeId="0" xr:uid="{66E67C36-34C6-49BF-9F99-6686A66E4990}">
      <text>
        <r>
          <rPr>
            <sz val="9"/>
            <color indexed="81"/>
            <rFont val="Segoe UI"/>
            <family val="2"/>
          </rPr>
          <t>Textos com caracteres em  azul representam alterações em relação à versão 2.0 de 2023.</t>
        </r>
      </text>
    </comment>
    <comment ref="E146" authorId="0" shapeId="0" xr:uid="{B9369B42-6A16-498E-844D-CBE0F1732184}">
      <text>
        <r>
          <rPr>
            <sz val="7"/>
            <color indexed="81"/>
            <rFont val="Segoe UI"/>
            <family val="2"/>
          </rPr>
          <t>Deve abranger padrões relativos às práticas de gestão essenciais incluídas nesse instrumento.</t>
        </r>
      </text>
    </comment>
    <comment ref="E148" authorId="0" shapeId="0" xr:uid="{F8D6A2DE-0F22-4F0A-9A24-F7368965B0FC}">
      <text>
        <r>
          <rPr>
            <sz val="7"/>
            <color indexed="81"/>
            <rFont val="Segoe UI"/>
            <family val="2"/>
          </rPr>
          <t>O compliance trata da garantia de observância a leis e regulamentos, 
A ética abrange o combate à corrupção e suborno, prestação de contas transparente, tratamento de denúncias, decisão responsiva, padrões de relacionamento interno e externo, incluindo de atuação dos membros de instâncias de governança requeridos pela sociedade (leis, regulamentos e acordos, nacionais e internacionais)</t>
        </r>
      </text>
    </comment>
    <comment ref="E150" authorId="0" shapeId="0" xr:uid="{FDE9F515-CC71-4427-B521-8BA95DB8DF90}">
      <text>
        <r>
          <rPr>
            <sz val="7"/>
            <color indexed="81"/>
            <rFont val="Segoe UI"/>
            <family val="2"/>
          </rPr>
          <t>Esse tipo de contratação visa a garantir e acelerar o retorno do investimento em soluções para a universalização dos serviços e/ou melhoria da sustentabilidade econômica.</t>
        </r>
      </text>
    </comment>
    <comment ref="E152" authorId="0" shapeId="0" xr:uid="{B0A03410-DC38-4D4F-A107-9C2A87F8D83F}">
      <text>
        <r>
          <rPr>
            <sz val="7"/>
            <color indexed="81"/>
            <rFont val="Segoe UI"/>
            <family val="2"/>
          </rPr>
          <t xml:space="preserve">Inventário de partes interessadas e redes da esfera de influência da organização, os anseios e interações mútuas e sua importância relativa (pesos) para ambas as partes e outras informações referentes às interações com riscos, indicadores, impactos potenciais, planos de contingência/resposta etc. 
</t>
        </r>
      </text>
    </comment>
    <comment ref="E153" authorId="0" shapeId="0" xr:uid="{4E86B558-0DD6-44D8-92C7-72E0CAED5F68}">
      <text>
        <r>
          <rPr>
            <sz val="9"/>
            <color indexed="81"/>
            <rFont val="Segoe UI"/>
            <family val="2"/>
          </rPr>
          <t>O padrão deve incluir avaliação e capacidade de resposta a cenários de ruptura</t>
        </r>
      </text>
    </comment>
    <comment ref="AM165" authorId="0" shapeId="0" xr:uid="{00000000-0006-0000-0100-00002B000000}">
      <text>
        <r>
          <rPr>
            <sz val="10"/>
            <color indexed="81"/>
            <rFont val="Arial"/>
            <family val="2"/>
          </rPr>
          <t>% de resultados competitivos de todas as Ações com referencial comparativo</t>
        </r>
      </text>
    </comment>
    <comment ref="AN165" authorId="0" shapeId="0" xr:uid="{00000000-0006-0000-0100-00002C000000}">
      <text>
        <r>
          <rPr>
            <sz val="9"/>
            <color indexed="81"/>
            <rFont val="Tahoma"/>
            <family val="2"/>
          </rPr>
          <t>Inclui todas Ações informadas</t>
        </r>
      </text>
    </comment>
    <comment ref="AQ165" authorId="0" shapeId="0" xr:uid="{D31E03BE-4098-4A36-9E63-A9EBCE5850D4}">
      <text>
        <r>
          <rPr>
            <sz val="9"/>
            <color indexed="81"/>
            <rFont val="Segoe UI"/>
            <family val="2"/>
          </rPr>
          <t>Grau sem considerar nível de liderança ou excelência no grupo</t>
        </r>
      </text>
    </comment>
    <comment ref="AR165" authorId="0" shapeId="0" xr:uid="{B3487230-AD5C-4247-92ED-F2C27A648EC9}">
      <text>
        <r>
          <rPr>
            <sz val="9"/>
            <color indexed="81"/>
            <rFont val="Segoe UI"/>
            <family val="2"/>
          </rPr>
          <t xml:space="preserve">Para o Índice Geral de Ações, se a média arredondada dos Graus das Ações, sem considerar liderança e excelência, chegar a 10, então se existir uma Ação em nível de liderança o grau vai para 11 e se existir uma Ação em nível de excelência o grau vai para 12. </t>
        </r>
      </text>
    </comment>
    <comment ref="AM166" authorId="0" shapeId="0" xr:uid="{00000000-0006-0000-0100-00002D000000}">
      <text>
        <r>
          <rPr>
            <sz val="10"/>
            <color indexed="81"/>
            <rFont val="Arial"/>
            <family val="2"/>
          </rPr>
          <t>% de resultados competitivos relativos a todas as Açoes de propósitos obrigatórios com referencial comparativo.</t>
        </r>
      </text>
    </comment>
    <comment ref="AN166" authorId="0" shapeId="0" xr:uid="{00000000-0006-0000-0100-00002E000000}">
      <text>
        <r>
          <rPr>
            <sz val="9"/>
            <color indexed="81"/>
            <rFont val="Tahoma"/>
            <family val="2"/>
          </rPr>
          <t>Média Índices Oficiais E,S,G abaixo.</t>
        </r>
      </text>
    </comment>
    <comment ref="AQ166" authorId="0" shapeId="0" xr:uid="{46A0C1DF-C23B-48FA-BC9E-73835D237B18}">
      <text>
        <r>
          <rPr>
            <sz val="9"/>
            <color indexed="81"/>
            <rFont val="Segoe UI"/>
            <family val="2"/>
          </rPr>
          <t>Grau sem considerar nível de liderança ou excelência no grupo</t>
        </r>
      </text>
    </comment>
    <comment ref="AR166" authorId="0" shapeId="0" xr:uid="{73EDF4BA-3900-44AE-BD1F-7E12DE9DCD48}">
      <text>
        <r>
          <rPr>
            <sz val="9"/>
            <color indexed="81"/>
            <rFont val="Segoe UI"/>
            <family val="2"/>
          </rPr>
          <t>Média entre Índices Oficiais de Ações E, S e G</t>
        </r>
      </text>
    </comment>
    <comment ref="AN167" authorId="0" shapeId="0" xr:uid="{00000000-0006-0000-0100-00002F000000}">
      <text>
        <r>
          <rPr>
            <sz val="9"/>
            <color indexed="81"/>
            <rFont val="Tahoma"/>
            <family val="2"/>
          </rPr>
          <t>Inclui somente Ações "E" informadas para propósitos  obrigatórios.</t>
        </r>
      </text>
    </comment>
    <comment ref="AQ167" authorId="0" shapeId="0" xr:uid="{81BC1A81-0169-463D-8BCB-502BEE6A04DA}">
      <text>
        <r>
          <rPr>
            <sz val="9"/>
            <color indexed="81"/>
            <rFont val="Segoe UI"/>
            <family val="2"/>
          </rPr>
          <t>Grau sem considerar nível de liderança ou excelência no grupo</t>
        </r>
      </text>
    </comment>
    <comment ref="AR167" authorId="0" shapeId="0" xr:uid="{8E713CF3-3AA3-40DC-81D0-7C6C2934C1C7}">
      <text>
        <r>
          <rPr>
            <sz val="9"/>
            <color indexed="81"/>
            <rFont val="Segoe UI"/>
            <family val="2"/>
          </rPr>
          <t xml:space="preserve">Para o Índice Oficial de de Ações 'E', se a média arredondada dos Graus das Ações, sem considerar liderança e excelência, chegar a 10 arredondado para inteiro, então se existir uma Ação em nível de liderança o grau vai para 11 e se existir uma Ação em nível de excelência o grau vai para 12. </t>
        </r>
      </text>
    </comment>
    <comment ref="AN168" authorId="0" shapeId="0" xr:uid="{00000000-0006-0000-0100-000030000000}">
      <text>
        <r>
          <rPr>
            <sz val="9"/>
            <color indexed="81"/>
            <rFont val="Tahoma"/>
            <family val="2"/>
          </rPr>
          <t>Inclui somente Ações "S" informadas para propósitos  obrigatórios.</t>
        </r>
      </text>
    </comment>
    <comment ref="AQ168" authorId="0" shapeId="0" xr:uid="{8CBAF7B0-C849-4746-98B3-8894A5BFAE59}">
      <text>
        <r>
          <rPr>
            <sz val="9"/>
            <color indexed="81"/>
            <rFont val="Segoe UI"/>
            <family val="2"/>
          </rPr>
          <t>Grau sem considerar nível de liderança ou excelência no grupo</t>
        </r>
      </text>
    </comment>
    <comment ref="AR168" authorId="0" shapeId="0" xr:uid="{F4D355CA-974D-496E-86E2-4E7DE4E26981}">
      <text>
        <r>
          <rPr>
            <sz val="9"/>
            <color indexed="81"/>
            <rFont val="Segoe UI"/>
            <family val="2"/>
          </rPr>
          <t xml:space="preserve">Para o Índice Oficial de de Ações 'S', se a média arredondada dos Graus das Ações, sem considerar liderança e excelência, chegar a 10 arredondado para inteiro, então se existir uma Ação em nível de liderança o grau vai para 11 e se existir uma Ação em nível de excelência o grau vai para 12. </t>
        </r>
      </text>
    </comment>
    <comment ref="AN169" authorId="0" shapeId="0" xr:uid="{00000000-0006-0000-0100-000031000000}">
      <text>
        <r>
          <rPr>
            <sz val="9"/>
            <color indexed="81"/>
            <rFont val="Tahoma"/>
            <family val="2"/>
          </rPr>
          <t>Inclui somente Ações "G" informadas para propósitos  obrigatórios.</t>
        </r>
      </text>
    </comment>
    <comment ref="AQ169" authorId="0" shapeId="0" xr:uid="{FDC5939A-F2FD-4475-9322-6F47F9F162A8}">
      <text>
        <r>
          <rPr>
            <sz val="9"/>
            <color indexed="81"/>
            <rFont val="Segoe UI"/>
            <family val="2"/>
          </rPr>
          <t>Grau sem considerar nível de liderança ou excelência no grupo</t>
        </r>
      </text>
    </comment>
    <comment ref="AR169" authorId="0" shapeId="0" xr:uid="{B8BDDFA1-0262-4E71-82BA-8A87806CF2A7}">
      <text>
        <r>
          <rPr>
            <sz val="9"/>
            <color indexed="81"/>
            <rFont val="Segoe UI"/>
            <family val="2"/>
          </rPr>
          <t xml:space="preserve">Para o Índice Oficial de de Ações 'G', se a média arredondada dos Graus das Ações, sem considerar liderança e excelência, chegar a 10 arredondado para inteiro, então se existir uma Ação em nível de liderança o grau vai para 11 e se existir uma Ação em nível de excelência o grau vai para 12. 
</t>
        </r>
      </text>
    </comment>
    <comment ref="AK172" authorId="0" shapeId="0" xr:uid="{00000000-0006-0000-0100-000032000000}">
      <text>
        <r>
          <rPr>
            <sz val="10"/>
            <color indexed="81"/>
            <rFont val="Arial"/>
            <family val="2"/>
          </rPr>
          <t>É necessário haver pelo menos um resultado em nível de liderança em cada tipo (E,S,G) para alcançar gau 11 no fator COMPETITIVIDADE no tipo, mas depende de os outros graus estarem altos.
É necessário haver pelo menos um resultado em nível de referencial de excelência mundial em cada tipo (E,S,G) para alcançar grau 12 no fator COMPETITIVIDADE no tipo, mas depende de os outros graus estarem altos.
Os Graus resultantes deste quadro entram no cálculo da média dos Índices gerais</t>
        </r>
      </text>
    </comment>
    <comment ref="AP172" authorId="0" shapeId="0" xr:uid="{00000000-0006-0000-0100-000033000000}">
      <text>
        <r>
          <rPr>
            <sz val="9"/>
            <color indexed="81"/>
            <rFont val="Tahoma"/>
            <family val="2"/>
          </rPr>
          <t xml:space="preserve">Grau de alta competitividade global do tipo: em nível de Liderança (ao menos um = 11)  ou de Ref. de Excelência mundial (ao menos um = 12)
</t>
        </r>
      </text>
    </comment>
    <comment ref="AK176" authorId="0" shapeId="0" xr:uid="{00000000-0006-0000-0100-000034000000}">
      <text>
        <r>
          <rPr>
            <sz val="10"/>
            <color indexed="81"/>
            <rFont val="Arial"/>
            <family val="2"/>
          </rPr>
          <t>Com Propósitos obrigatórios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Carlos Schauff</author>
  </authors>
  <commentList>
    <comment ref="A5" authorId="0" shapeId="0" xr:uid="{23210830-813A-48DE-AA97-756C2B25538E}">
      <text>
        <r>
          <rPr>
            <sz val="11"/>
            <color indexed="81"/>
            <rFont val="Arial"/>
            <family val="2"/>
          </rPr>
          <t>Informado pela Candidata para cada Atividade numerada, conforme abaixo (fonte: Quadro 8 - Graus e Requisitos associados às Atividades das Práticas de Gestão Essenciais). Os Requisitos são cumulativos, i.e., o grau atribuído corresponderá ao grau abaixo do primeiro Requisito que não tiver sido atendido.  
1 Inexistente ou com incoerência grave
2 Atividade em implantação
3 Capacitação dos envolvidos na atividade realizada
4 Primeiros benefícios ou resultados obtidos
5 Atividade possui responsável designado na estrutura
6 Atividade suficientemente abrangente
7 Atividade utiliza padrões gerenciais pré-estabelecidos
8 Incorpora ciclos de avaliação e melhoria da atividade
9 Usa indicador de efetividade ou parecer para avaliar a atividade
10 Há metas ou objetivos pré-definidos associados à atividade
11 Há algum tipo de benchmarking de melhores práticas ou de resultados na atividade
12 Incorpora alguma inovação na atividade, com ganhos evidenciados</t>
        </r>
      </text>
    </comment>
    <comment ref="D5" authorId="0" shapeId="0" xr:uid="{276513E0-90D0-4468-A661-31EBE7D5B8A2}">
      <text>
        <r>
          <rPr>
            <sz val="11"/>
            <color indexed="81"/>
            <rFont val="Arial"/>
            <family val="2"/>
          </rPr>
          <t>Informado pelo Auditor caso não concorde com o "GRAU Cand" para cada Atividade numerada, conforme abaixo (fionte: Quadro 8 - Graus e Requisitos associados às Atividades das Práticas de Gestão Essenciais). Os Requisitos são cumulativos, i.e., o grau atribuído corresponderá ao grau abaixo do primeiro Requisito que não tiver sido atendido.  
1 Inexistente ou com incoerência grave
2 Atividade em implantação
3 Capacitação dos envolvidos na atividade realizada
4 Primeiros benefícios ou resultados obtidos
5 Atividade possui responsável designado na estrutura
6 Atividade suficientemente abrangente
7 Atividade utiliza padrões gerenciais pré-estabelecidos
8 Incorpora ciclos de avaliação e melhoria da atividade
9 Usa indicador de efetividade ou parecer para avaliar a atividade
10 Há metas ou objetivos pré-definidos associados à atividade
11 Há algum tipo de benchmarking de melhores práticas ou de resultados na atividade
12 Incorpora alguma inovação na atividade, com ganhos evidenciados</t>
        </r>
      </text>
    </comment>
    <comment ref="A50" authorId="0" shapeId="0" xr:uid="{3058A2D1-3816-415E-9C0D-A263BAA0E6C4}">
      <text>
        <r>
          <rPr>
            <sz val="11"/>
            <color indexed="81"/>
            <rFont val="Arial"/>
            <family val="2"/>
          </rPr>
          <t>Informado pela Candidata para cada Atividade numerada, conforme abaixo (fonte: Quadro 8 - Graus e Requisitos associados às Atividades das Práticas de Gestão Essenciais). Os Requisitos são cumulativos, i.e., o grau atribuído corresponderá ao grau abaixo do primeiro Requisito que não tiver sido atendido.  
1 Inexistente ou com incoerência grave
2 Atividade em implantação
3 Capacitação dos envolvidos na atividade realizada
4 Primeiros benefícios ou resultados obtidos
5 Atividade possui responsável designado na estrutura
6 Atividade suficientemente abrangente
7 Atividade utiliza padrões gerenciais pré-estabelecidos
8 Incorpora ciclos de avaliação e melhoria da atividade
9 Usa indicador de efetividade ou parecer para avaliar a atividade
10 Há metas ou objetivos pré-definidos associados à atividade
11 Há algum tipo de benchmarking de melhores práticas ou de resultados na atividade
12 Incorpora alguma inovação na atividade, com ganhos evidenciados</t>
        </r>
      </text>
    </comment>
    <comment ref="D50" authorId="0" shapeId="0" xr:uid="{1FA8306D-D55C-4D13-8BC4-7B0D6855E0EC}">
      <text>
        <r>
          <rPr>
            <sz val="11"/>
            <color indexed="81"/>
            <rFont val="Arial"/>
            <family val="2"/>
          </rPr>
          <t>Informado pelo Auditor caso não concorde com o "GRAU Cand" para cada Atividade numerada, conforme abaixo (fionte: Quadro 8 - Graus e Requisitos associados às Atividades das Práticas de Gestão Essenciais). Os Requisitos são cumulativos, i.e., o grau atribuído corresponderá ao grau abaixo do primeiro Requisito que não tiver sido atendido.  
1 Inexistente ou com incoerência grave
2 Atividade em implantação
3 Capacitação dos envolvidos na atividade realizada
4 Primeiros benefícios ou resultados obtidos
5 Atividade possui responsável designado na estrutura
6 Atividade suficientemente abrangente
7 Atividade utiliza padrões gerenciais pré-estabelecidos
8 Incorpora ciclos de avaliação e melhoria da atividade
9 Usa indicador de efetividade ou parecer para avaliar a atividade
10 Há metas ou objetivos pré-definidos associados à atividade
11 Há algum tipo de benchmarking de melhores práticas ou de resultados na atividade
12 Incorpora alguma inovação na atividade, com ganhos evidenciados</t>
        </r>
      </text>
    </comment>
    <comment ref="A91" authorId="0" shapeId="0" xr:uid="{6776F33E-2635-464B-90F7-14A7019824AA}">
      <text>
        <r>
          <rPr>
            <sz val="11"/>
            <color indexed="81"/>
            <rFont val="Arial"/>
            <family val="2"/>
          </rPr>
          <t>Informado pela Candidata para cada Atividade numerada, conforme abaixo (fonte: Quadro 8 - Graus e Requisitos associados às Atividades das Práticas de Gestão Essenciais). Os Requisitos são cumulativos, i.e., o grau atribuído corresponderá ao grau abaixo do primeiro Requisito que não tiver sido atendido.  
1 Inexistente ou com incoerência grave
2 Atividade em implantação
3 Capacitação dos envolvidos na atividade realizada
4 Primeiros benefícios ou resultados obtidos
5 Atividade possui responsável designado na estrutura
6 Atividade suficientemente abrangente
7 Atividade utiliza padrões gerenciais pré-estabelecidos
8 Incorpora ciclos de avaliação e melhoria da atividade
9 Usa indicador de efetividade ou parecer para avaliar a atividade
10 Há metas ou objetivos pré-definidos associados à atividade
11 Há algum tipo de benchmarking de melhores práticas ou de resultados na atividade
12 Incorpora alguma inovação na atividade, com ganhos evidenciados</t>
        </r>
      </text>
    </comment>
    <comment ref="D91" authorId="0" shapeId="0" xr:uid="{70E3A6D4-705E-4F6F-9DC3-8B397B02EF91}">
      <text>
        <r>
          <rPr>
            <sz val="11"/>
            <color indexed="81"/>
            <rFont val="Arial"/>
            <family val="2"/>
          </rPr>
          <t>Informado pelo Auditor caso não concorde com o "GRAU Cand" para cada Atividade numerada, conforme abaixo (fionte: Quadro 8 - Graus e Requisitos associados às Atividades das Práticas de Gestão Essenciais). Os Requisitos são cumulativos, i.e., o grau atribuído corresponderá ao grau abaixo do primeiro Requisito que não tiver sido atendido.  
1 Inexistente ou com incoerência grave
2 Atividade em implantação
3 Capacitação dos envolvidos na atividade realizada
4 Primeiros benefícios ou resultados obtidos
5 Atividade possui responsável designado na estrutura
6 Atividade suficientemente abrangente
7 Atividade utiliza padrões gerenciais pré-estabelecidos
8 Incorpora ciclos de avaliação e melhoria da atividade
9 Usa indicador de efetividade ou parecer para avaliar a atividade
10 Há metas ou objetivos pré-definidos associados à atividade
11 Há algum tipo de benchmarking de melhores práticas ou de resultados na atividade
12 Incorpora alguma inovação na atividade, com ganhos evidenciados</t>
        </r>
      </text>
    </comment>
    <comment ref="D114" authorId="0" shapeId="0" xr:uid="{00000000-0006-0000-0200-000001000000}">
      <text>
        <r>
          <rPr>
            <sz val="10"/>
            <color indexed="81"/>
            <rFont val="Arial"/>
            <family val="2"/>
          </rPr>
          <t>Média dos graus das Práticas de Gestão da Governança, Planejamento Estratégico e Riscos com resultados adversos da gestão ESG: Sanções e Adversidades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Carlos Schauff</author>
  </authors>
  <commentList>
    <comment ref="A3" authorId="0" shapeId="0" xr:uid="{79091117-72A3-4402-9A3B-59FCA8EB291A}">
      <text>
        <r>
          <rPr>
            <sz val="10"/>
            <color indexed="81"/>
            <rFont val="Arial"/>
            <family val="2"/>
          </rPr>
          <t xml:space="preserve">Informado pela Candidata para cada Ocorrência numerada, conforme abaixo (fonte: Quadro 10 - Graus e Conceitos de Gravidade associados às Ocorrências de Sanções). 
Os Conceitos são restritivos, i.e., o menor grau atribuído a um tipo de ocorrência de Sanção será escolhido pela planilha para o grau geral para Sanções. 
1 Há sanção desconhecida pela organização, encontrada nesta auditoria, que denota incoerência grave
2 Há sanção(ões) relativas a processo judicial transitado em julgado, com sentença de ressarcimento financeiro ou de obrigações aos autores, nos últimos 2 anos, de interesse social coletivo 
3 Há TAC(s) em vigor, decorrente de sanção recebida, porém com cumprimento paralisado
4 Há TAC(s) em vigor, decorrente de sanção recebida, com plano de cumprimento em execução
6 Há sanção(ões) relativa(s) à ação civil pública ou ação popular, em defesa pela organização, com avaliação jurídica de provável perda da ação ou risco de perda não avaliado
7 Há sanção(ões) relativas a processo judicial em defesa pela organização, de interesse social coletivo, com avaliação jurídica de risco de perda em torno de 50% 
8 Há multas recorrentes pagas pela organização, acima de 20 salários mínimos cada
9 Há multas pagas pela organização, acima de 20 salários mínimos cada
10 Há multas em recurso pela organização, acima de 20 salários mínimos cada
11 Há notificações em tratamento pela organização
12 Não houve ocorrência de sanção no tema
</t>
        </r>
      </text>
    </comment>
    <comment ref="D3" authorId="0" shapeId="0" xr:uid="{7A10BCED-CE77-480F-943A-912F7B5859DD}">
      <text>
        <r>
          <rPr>
            <sz val="10"/>
            <color indexed="81"/>
            <rFont val="Arial"/>
            <family val="2"/>
          </rPr>
          <t xml:space="preserve">Informado pelo Auditor ESG para cada Ocorrência numerada, se discordar do grau da coluna do "Grau Cand", conforme abaixo (fonte: Quadro 10 - Graus e Conceitos de Gravidade associados às Ocorrências de Sanções). 
Os Conceitos são restritivos, i.e., o menor grau atribuído a um tipo de ocorrência de Sanção será escolhido pela planilha para o grau geral para Sanções. 
1 Há sanção desconhecida pela organização, encontrada nesta auditoria, que denota incoerência grave
2 Há sanção(ões) relativas a processo judicial transitado em julgado, com sentença de ressarcimento financeiro ou de obrigações aos autores, nos últimos 2 anos, de interesse social coletivo 
3 Há TAC(s) em vigor, decorrente de sanção recebida, porém com cumprimento paralisado
4 Há TAC(s) em vigor, decorrente de sanção recebida, com plano de cumprimento em execução
6 Há sanção(ões) relativa(s) à ação civil pública ou ação popular, em defesa pela organização, com avaliação jurídica de provável perda da ação ou risco de perda não avaliado
7 Há sanção(ões) relativas a processo judicial em defesa pela organização, de interesse social coletivo, com avaliação jurídica de risco de perda em torno de 50% 
8 Há multas recorrentes pagas pela organização, acima de 20 salários mínimos cada
9 Há multas pagas pela organização, acima de 20 salários mínimos cada
10 Há multas em recurso pela organização, acima de 20 salários mínimos cada
11 Há notificações em tratamento pela organização
12 Não houve ocorrência de sanção no tema
</t>
        </r>
      </text>
    </comment>
    <comment ref="A20" authorId="0" shapeId="0" xr:uid="{00000000-0006-0000-0300-000001000000}">
      <text>
        <r>
          <rPr>
            <sz val="9"/>
            <color indexed="81"/>
            <rFont val="Tahoma"/>
            <family val="2"/>
          </rPr>
          <t xml:space="preserve">Sumarizar os casos e os órgãos responsáveis para os itens assinalados acima, informando a situação – encerrado, pendente, em recurso – e as ações tomadas.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Carlos Schauff</author>
  </authors>
  <commentList>
    <comment ref="A3" authorId="0" shapeId="0" xr:uid="{1E654493-4FBF-4FD2-A9C8-ED65E82CE00E}">
      <text>
        <r>
          <rPr>
            <sz val="10"/>
            <color indexed="81"/>
            <rFont val="Arial"/>
            <family val="2"/>
          </rPr>
          <t xml:space="preserve">Informado pela Candidata para cada Ocorrência numerada, conforme abaixo (fonte: Quadro 12 - Graus e Conceitos de Gravidade associados às Ocorrências de Adversidades). 
Os Conceitos são restritivos, i.e., o menor grau atribuído a um tipo de ocorrência de Sanção será escolhido pela planilha para o grau geral para Sanções. 
1 Há uma ou mais adversidades de GRANDE IMPACTO, desconhecidas pela organização, identificadas nesta auditoria, denotando incoerência grave
2 Há uma ou mais adversidades de MÉDIO IMPACTO, desconhecidas pela organização, encontradas nesta auditoria
3 Há uma ou mais adversidades de BAIXO IMPACTO, desconhecidas pela organização, encontradas nesta auditoria
4 Há uma ou mais adversidades, reconhecidas pela organização, em estudos para avaliação de impacto e mitigação
6 Há uma ou mais adversidades de ALTO IMPACTO, reconhecidas pela organização, com plano de mitigação em execução
7 Há uma ou mais adversidades de MÉDIO IMPACTO, reconhecidas pela organização, com plano de mitigação em execução
8 Há uma ou mais adversidades de BAIXO IMPACTO, reconhecidas pela organização, com plano de mitigação em execução
9 Há uma ou mais adversidades de GRANDE IMPACTO com TAC voluntário em vigor ou ciência formal de representantes de partes interessadas afetadas, com plano de cumprimento em execução
10 Há uma ou mais adversidades de MÉDIO IMPACTO com TAC voluntário em vigor ou ciência formal de representantes de partes interessadas afetadas, com plano de cumprimento em execução
11 Há uma ou mais adversidades de BAIXO IMPACTO com TAC voluntário em vigor ou ciência formal de representantes de partes interessadas afetadas, com plano de cumprimento em execução
12 Não houve ocorrência de adversidades no tema
</t>
        </r>
      </text>
    </comment>
    <comment ref="D3" authorId="0" shapeId="0" xr:uid="{853F30B8-B043-4B15-8AAD-522ADA859C7B}">
      <text>
        <r>
          <rPr>
            <sz val="10"/>
            <color indexed="81"/>
            <rFont val="Arial"/>
            <family val="2"/>
          </rPr>
          <t>Informado pelo Auditor para cada Ocorrência numerada, se discordar do grau da coluna "Grau Cand", conforme abaixo (fonte: Quadro 12 - Graus e Conceitos de Gravidade associados às Ocorrências de Adversidades). 
Os Conceitos são restritivos, i.e., o menor grau atribuído a um tipo de ocorrência de Sanção será escolhido pela planilha para o grau geral para Sanções. 
1 Há uma ou mais adversidades de GRANDE IMPACTO, desconhecidas pela organização, identificadas nesta auditoria, denotando incoerência grave
2 Há uma ou mais adversidades de MÉDIO IMPACTO, desconhecidas pela organização, encontradas nesta auditoria
3 Há uma ou mais adversidades de BAIXO IMPACTO, desconhecidas pela organização, encontradas nesta auditoria
4 Há uma ou mais adversidades, reconhecidas pela organização, em estudos para avaliação de impacto e mitigação
6 Há uma ou mais adversidades de ALTO IMPACTO, reconhecidas pela organização, com plano de mitigação em execução
7 Há uma ou mais adversidades de MÉDIO IMPACTO, reconhecidas pela organização, com plano de mitigação em execução
8 Há uma ou mais adversidades de BAIXO IMPACTO, reconhecidas pela organização, com plano de mitigação em execução
9 Há uma ou mais adversidades de GRANDE IMPACTO com TAC voluntário em vigor ou ciência formal de representantes de partes interessadas afetadas, com plano de cumprimento em execução
10 Há uma ou mais adversidades de MÉDIO IMPACTO com TAC voluntário em vigor ou ciência formal de representantes de partes interessadas afetadas, com plano de cumprimento em execução
11 Há uma ou mais adversidades de BAIXO IMPACTO com TAC voluntário em vigor ou ciência formal de representantes de partes interessadas afetadas, com plano de cumprimento em execução
12 Não houve ocorrência de adversidades no tema
,</t>
        </r>
      </text>
    </comment>
    <comment ref="A18" authorId="0" shapeId="0" xr:uid="{00000000-0006-0000-0400-000001000000}">
      <text>
        <r>
          <rPr>
            <sz val="9"/>
            <color indexed="81"/>
            <rFont val="Tahoma"/>
            <family val="2"/>
          </rPr>
          <t>Resumir o teor, ações tomadas ou contramedidas para os itens assinalados acima</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Carlos Schauff</author>
  </authors>
  <commentList>
    <comment ref="A6" authorId="0" shapeId="0" xr:uid="{00000000-0006-0000-0500-000001000000}">
      <text>
        <r>
          <rPr>
            <sz val="9"/>
            <color indexed="81"/>
            <rFont val="Tahoma"/>
            <family val="2"/>
          </rPr>
          <t>Informar na Aba "I"</t>
        </r>
      </text>
    </comment>
    <comment ref="A7" authorId="0" shapeId="0" xr:uid="{00000000-0006-0000-0500-000002000000}">
      <text>
        <r>
          <rPr>
            <sz val="9"/>
            <color indexed="81"/>
            <rFont val="Tahoma"/>
            <family val="2"/>
          </rPr>
          <t>Informar na Aba "I"</t>
        </r>
      </text>
    </comment>
    <comment ref="A16" authorId="0" shapeId="0" xr:uid="{00000000-0006-0000-0500-000003000000}">
      <text>
        <r>
          <rPr>
            <sz val="9"/>
            <color indexed="81"/>
            <rFont val="Tahoma"/>
            <family val="2"/>
          </rPr>
          <t>Informar na Aba "II"</t>
        </r>
      </text>
    </comment>
    <comment ref="A17" authorId="0" shapeId="0" xr:uid="{00000000-0006-0000-0500-000004000000}">
      <text>
        <r>
          <rPr>
            <sz val="9"/>
            <color indexed="81"/>
            <rFont val="Tahoma"/>
            <family val="2"/>
          </rPr>
          <t>Informar na Aba "II"</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Carlos Schauff</author>
  </authors>
  <commentList>
    <comment ref="A8" authorId="0" shapeId="0" xr:uid="{00000000-0006-0000-0600-000001000000}">
      <text>
        <r>
          <rPr>
            <sz val="10"/>
            <color indexed="81"/>
            <rFont val="Tahoma"/>
            <family val="2"/>
          </rPr>
          <t>Média entre índice Oficial de ações e Índice das Práticas de Gestão Essenciais.</t>
        </r>
      </text>
    </comment>
    <comment ref="A11" authorId="0" shapeId="0" xr:uid="{00000000-0006-0000-0600-000002000000}">
      <text>
        <r>
          <rPr>
            <sz val="10"/>
            <color indexed="81"/>
            <rFont val="Tahoma"/>
            <family val="2"/>
          </rPr>
          <t>Inclui somente ações para propósitos obrigatórios.</t>
        </r>
      </text>
    </comment>
    <comment ref="A12" authorId="0" shapeId="0" xr:uid="{00000000-0006-0000-0600-000003000000}">
      <text>
        <r>
          <rPr>
            <sz val="10"/>
            <color indexed="81"/>
            <rFont val="Tahoma"/>
            <family val="2"/>
          </rPr>
          <t>Inclui somente ações para propósitos obrigatórios ações "E".</t>
        </r>
      </text>
    </comment>
    <comment ref="A13" authorId="0" shapeId="0" xr:uid="{00000000-0006-0000-0600-000004000000}">
      <text>
        <r>
          <rPr>
            <sz val="10"/>
            <color indexed="81"/>
            <rFont val="Tahoma"/>
            <family val="2"/>
          </rPr>
          <t>Inclui somente ações para propósitos obrigatórios ações "S".</t>
        </r>
      </text>
    </comment>
    <comment ref="A14" authorId="0" shapeId="0" xr:uid="{00000000-0006-0000-0600-000005000000}">
      <text>
        <r>
          <rPr>
            <sz val="10"/>
            <color indexed="81"/>
            <rFont val="Tahoma"/>
            <family val="2"/>
          </rPr>
          <t>Inclui somente ações para propósitos obrigatórios ações "G".</t>
        </r>
      </text>
    </comment>
    <comment ref="A15" authorId="0" shapeId="0" xr:uid="{00000000-0006-0000-0600-000006000000}">
      <text>
        <r>
          <rPr>
            <sz val="10"/>
            <color indexed="81"/>
            <rFont val="Tahoma"/>
            <family val="2"/>
          </rPr>
          <t>Inclui ações para propósitos não obrigatórios.</t>
        </r>
      </text>
    </comment>
    <comment ref="A16" authorId="0" shapeId="0" xr:uid="{00000000-0006-0000-0600-000007000000}">
      <text>
        <r>
          <rPr>
            <sz val="10"/>
            <color indexed="81"/>
            <rFont val="Tahoma"/>
            <family val="2"/>
          </rPr>
          <t xml:space="preserve">Atribuído pelo Analista na aba "III. Práticas de Gestão" com base nas recomendações </t>
        </r>
        <r>
          <rPr>
            <b/>
            <sz val="10"/>
            <color indexed="81"/>
            <rFont val="Tahoma"/>
            <family val="2"/>
          </rPr>
          <t xml:space="preserve">não graves </t>
        </r>
        <r>
          <rPr>
            <sz val="10"/>
            <color indexed="81"/>
            <rFont val="Tahoma"/>
            <family val="2"/>
          </rPr>
          <t xml:space="preserve">encontradas, decorrentes da análise de Práticas Estruturantes, Sanções e Adversidades.
</t>
        </r>
      </text>
    </comment>
    <comment ref="A19" authorId="0" shapeId="0" xr:uid="{00000000-0006-0000-0600-000008000000}">
      <text>
        <r>
          <rPr>
            <sz val="10"/>
            <color indexed="81"/>
            <rFont val="Tahoma"/>
            <family val="2"/>
          </rPr>
          <t xml:space="preserve">Manter esse texto "Sem incoerência grave" se não houver incoerência grave. </t>
        </r>
      </text>
    </comment>
    <comment ref="A21" authorId="0" shapeId="0" xr:uid="{9BF9B9A1-4A52-44FB-828B-6ABC67EEADF9}">
      <text>
        <r>
          <rPr>
            <sz val="10"/>
            <color indexed="81"/>
            <rFont val="Tahoma"/>
            <family val="2"/>
          </rPr>
          <t>Eventuais omissões ou lacunas percebidas, em relação ao modelo do ABES ESG Index, diretrizes ou padrões da organização, devem ser classificadas como Não Conformidades maiores, se forem consideradas muito importantes para as estratégias de desenvolvimento sustentável.</t>
        </r>
      </text>
    </comment>
    <comment ref="A24" authorId="0" shapeId="0" xr:uid="{00000000-0006-0000-0600-000009000000}">
      <text>
        <r>
          <rPr>
            <sz val="10"/>
            <color indexed="81"/>
            <rFont val="Tahoma"/>
            <family val="2"/>
          </rPr>
          <t xml:space="preserve">Recomendações (não obrigatórias) para a organização priorizar a tomada de decisão em relação às Ações e às Práticas de Gestão Essenciais. 
</t>
        </r>
      </text>
    </comment>
  </commentList>
</comments>
</file>

<file path=xl/sharedStrings.xml><?xml version="1.0" encoding="utf-8"?>
<sst xmlns="http://schemas.openxmlformats.org/spreadsheetml/2006/main" count="506" uniqueCount="401">
  <si>
    <t>Organização candidata:</t>
  </si>
  <si>
    <t xml:space="preserve">Email: </t>
  </si>
  <si>
    <t>Telefone para contato:</t>
  </si>
  <si>
    <t>DECLARAÇÃO DE IDONEIDADE E CIÊNCIA</t>
  </si>
  <si>
    <t>Sem incoerência grave</t>
  </si>
  <si>
    <t xml:space="preserve">Recomendações </t>
  </si>
  <si>
    <t>Não há</t>
  </si>
  <si>
    <t>Nome do Dirigente Responsável:</t>
  </si>
  <si>
    <t>Nome do Rep. da Direção:</t>
  </si>
  <si>
    <t>A</t>
  </si>
  <si>
    <t>E</t>
  </si>
  <si>
    <t>R</t>
  </si>
  <si>
    <t>AE</t>
  </si>
  <si>
    <t>Educação e atualização profissional comunitárias</t>
  </si>
  <si>
    <t>Fomento de geração de renda local em comunidades de baixa renda</t>
  </si>
  <si>
    <t>Educação alimentar ou horta comunitária</t>
  </si>
  <si>
    <t>Recolhimento e doações de alimentos  ou contribuição a campanhas de alimentos</t>
  </si>
  <si>
    <t>Prevenção de uso de drogas</t>
  </si>
  <si>
    <t>Educação básica em comunidades de baixa renda</t>
  </si>
  <si>
    <t>Equivalência salarial de gênero</t>
  </si>
  <si>
    <t>Compras de fornecedores locais</t>
  </si>
  <si>
    <t>Promoção da Eficiência Energética</t>
  </si>
  <si>
    <t>Avaliação de condição de trabalho de terceirizados e fornecedores</t>
  </si>
  <si>
    <t>Promoção da cidadania de populações carentes</t>
  </si>
  <si>
    <t xml:space="preserve">Combate a perdas de água </t>
  </si>
  <si>
    <t>Preservação da biodiversidade terrestre</t>
  </si>
  <si>
    <t>Compensação de emissões de GEE</t>
  </si>
  <si>
    <t>Preservação da vida aquática</t>
  </si>
  <si>
    <t>Contratação de fornecedores por performance</t>
  </si>
  <si>
    <t>Desenvolvimento de parcerias para produtos sustentáveis</t>
  </si>
  <si>
    <r>
      <t xml:space="preserve">ODS 
</t>
    </r>
    <r>
      <rPr>
        <b/>
        <sz val="9"/>
        <color rgb="FF000000"/>
        <rFont val="Arial"/>
        <family val="2"/>
      </rPr>
      <t>Macro-propósitos</t>
    </r>
  </si>
  <si>
    <t>Prevenção de enchentes</t>
  </si>
  <si>
    <t>D</t>
  </si>
  <si>
    <t>Contenção de encostas</t>
  </si>
  <si>
    <t>CNPJ</t>
  </si>
  <si>
    <t>Organização:</t>
  </si>
  <si>
    <t>Qt. Empregs. ou Servidores</t>
  </si>
  <si>
    <t>Perfil principal da organização</t>
  </si>
  <si>
    <t>S</t>
  </si>
  <si>
    <r>
      <rPr>
        <b/>
        <sz val="8"/>
        <color rgb="FF000000"/>
        <rFont val="Arial"/>
        <family val="2"/>
      </rPr>
      <t>É Competit.?</t>
    </r>
    <r>
      <rPr>
        <b/>
        <sz val="7"/>
        <color rgb="FF000000"/>
        <rFont val="Arial"/>
        <family val="2"/>
      </rPr>
      <t xml:space="preserve">
</t>
    </r>
    <r>
      <rPr>
        <b/>
        <sz val="6"/>
        <color rgb="FF000000"/>
        <rFont val="Arial"/>
        <family val="2"/>
      </rPr>
      <t>"S" ,"N","NS"</t>
    </r>
  </si>
  <si>
    <t>CNPJ:</t>
  </si>
  <si>
    <t>99.999.999/0001-99</t>
  </si>
  <si>
    <t>Recolhimento e doações de roupas e brinquedos</t>
  </si>
  <si>
    <t xml:space="preserve">Promoção do anti-tabagismo </t>
  </si>
  <si>
    <t xml:space="preserve">Promoção da atividade física </t>
  </si>
  <si>
    <t>Promoção da salubridade do ambiente</t>
  </si>
  <si>
    <t xml:space="preserve">Viabilização de rede de coleta de esgoto em ocupações irregulares consolidadas, reconhecidas por autoridade local  </t>
  </si>
  <si>
    <t>Geração de emprego formal</t>
  </si>
  <si>
    <t>Manutenção e melhoria da renda do trabalhador</t>
  </si>
  <si>
    <t>Promoção da acessibilidade digital </t>
  </si>
  <si>
    <t>AR</t>
  </si>
  <si>
    <t>Obr.Perfil</t>
  </si>
  <si>
    <t xml:space="preserve">Educação para o consumo responsável </t>
  </si>
  <si>
    <t xml:space="preserve">Educação para a utilização responsável de produtos </t>
  </si>
  <si>
    <t xml:space="preserve">Recuperação de corpos d’água poluídos </t>
  </si>
  <si>
    <t>O</t>
  </si>
  <si>
    <t>*</t>
  </si>
  <si>
    <t>.</t>
  </si>
  <si>
    <t>3. Saúde e Bem Estar (S)</t>
  </si>
  <si>
    <t>G</t>
  </si>
  <si>
    <t>Grau Evol</t>
  </si>
  <si>
    <t>Grau Meta</t>
  </si>
  <si>
    <t>Educação de extensão</t>
  </si>
  <si>
    <t>Explicação</t>
  </si>
  <si>
    <t>No.</t>
  </si>
  <si>
    <t>Valor
2021</t>
  </si>
  <si>
    <t>Índice</t>
  </si>
  <si>
    <t>Grau Compet</t>
  </si>
  <si>
    <t>COMPETITIVIDADE</t>
  </si>
  <si>
    <t>EVOLUÇÃO</t>
  </si>
  <si>
    <t>META</t>
  </si>
  <si>
    <t>ALCANCE</t>
  </si>
  <si>
    <t xml:space="preserve">Nome </t>
  </si>
  <si>
    <t>Reintegração de população de rua</t>
  </si>
  <si>
    <t>Fomento de hortas comunitárias</t>
  </si>
  <si>
    <t>Participação de mulheres na direção / conselhos</t>
  </si>
  <si>
    <t>Uso de energia de fontes renováveis</t>
  </si>
  <si>
    <t xml:space="preserve">Implantação de canteiros de obras sustentáveis  </t>
  </si>
  <si>
    <t>AER</t>
  </si>
  <si>
    <t>Endividamento sustentável</t>
  </si>
  <si>
    <t>Ledenda A:Água  E:Esgoto  R:Resíduos Sólidos  D:Drenagem Urgana  I:Efluentes Industriais</t>
  </si>
  <si>
    <t>II. Ações &amp; Indicadores</t>
  </si>
  <si>
    <t>III. Práticas de Gestão Essenciais</t>
  </si>
  <si>
    <t xml:space="preserve">b. Planejamento estratégico </t>
  </si>
  <si>
    <t xml:space="preserve">c. Riscos </t>
  </si>
  <si>
    <t>V. Adversidades</t>
  </si>
  <si>
    <t>Perfil de Operador ou Outro ---&gt;</t>
  </si>
  <si>
    <t>Perfil da organização</t>
  </si>
  <si>
    <t>Colar link para o PDF ou enviar junto com esta Planilha</t>
  </si>
  <si>
    <t>Enviar este aquivo completo e o arquivo Formulário Perfil da Organização 
com assunto: "Candidatura ao ABES ESG INDEX"
para cnqa@abes-dn.org.br 
Quando não forem enviados pelo Dirigente Responsável, o mesmo deverá estar em cópia da remessa.</t>
  </si>
  <si>
    <t>Nome Resp. ABES:</t>
  </si>
  <si>
    <t>Assinatura</t>
  </si>
  <si>
    <t>Preencher</t>
  </si>
  <si>
    <t>Doação de ferramentas, aparelhos e instrumentos a comunidades</t>
  </si>
  <si>
    <t>Recuperação de áreas degradadas (terrenos, margens de nascentes e de corpos d’água)</t>
  </si>
  <si>
    <t>1 
LID</t>
  </si>
  <si>
    <t>2 
APO</t>
  </si>
  <si>
    <t>3 
PAR</t>
  </si>
  <si>
    <t>4 
EST</t>
  </si>
  <si>
    <t>Indicador</t>
  </si>
  <si>
    <t>Atributos de POTENCIAL</t>
  </si>
  <si>
    <t>Geral</t>
  </si>
  <si>
    <t>Tipo</t>
  </si>
  <si>
    <t>Oficial</t>
  </si>
  <si>
    <r>
      <rPr>
        <b/>
        <sz val="8"/>
        <color rgb="FF000000"/>
        <rFont val="Arial"/>
        <family val="2"/>
      </rPr>
      <t>Está entre  
Líderes?</t>
    </r>
    <r>
      <rPr>
        <b/>
        <sz val="7"/>
        <color rgb="FF000000"/>
        <rFont val="Arial"/>
        <family val="2"/>
      </rPr>
      <t xml:space="preserve">
</t>
    </r>
    <r>
      <rPr>
        <b/>
        <sz val="6"/>
        <color rgb="FF000000"/>
        <rFont val="Arial"/>
        <family val="2"/>
      </rPr>
      <t>"S", "N", "NS"</t>
    </r>
  </si>
  <si>
    <r>
      <rPr>
        <b/>
        <sz val="8"/>
        <color rgb="FF000000"/>
        <rFont val="Arial"/>
        <family val="2"/>
      </rPr>
      <t xml:space="preserve">Está entre 
Bmks? </t>
    </r>
    <r>
      <rPr>
        <b/>
        <sz val="7"/>
        <color rgb="FF000000"/>
        <rFont val="Arial"/>
        <family val="2"/>
      </rPr>
      <t xml:space="preserve">
</t>
    </r>
    <r>
      <rPr>
        <b/>
        <sz val="6"/>
        <color rgb="FF000000"/>
        <rFont val="Arial"/>
        <family val="2"/>
      </rPr>
      <t>"S", "N", "NS"</t>
    </r>
  </si>
  <si>
    <t>Fomento de agricultura familiar sustentável</t>
  </si>
  <si>
    <t>Vagas para Estagiários e Jovens Aprendizes</t>
  </si>
  <si>
    <t>Alfabetização, supletivos e reforço escolar</t>
  </si>
  <si>
    <t>Preparação de jovens para vestibular</t>
  </si>
  <si>
    <t xml:space="preserve">Desenvolvimento de habilidades e conhecimentos em jovens para promoção do desenvolvimento sustentável </t>
  </si>
  <si>
    <t>Igualdade de oportunidades para homens e mulheres a todos os cargos</t>
  </si>
  <si>
    <t>Soluções de esgotamento sanitário em aglomerados rurais ou remotos</t>
  </si>
  <si>
    <t>Promoção da inclusão social</t>
  </si>
  <si>
    <t>Revisão de políticas, procedimentos e práticas discriminatórias</t>
  </si>
  <si>
    <t>Susbtituição de combustíveis fósseis</t>
  </si>
  <si>
    <t>Educação sanitária e combate à contaminação de corpos d’água</t>
  </si>
  <si>
    <t>Preservação do bioma costeiro</t>
  </si>
  <si>
    <t xml:space="preserve">Promoção de Reflorestamento </t>
  </si>
  <si>
    <t>Desenvolvimento, disseminação e difusão de tecnologias sustentáveis com parceiros</t>
  </si>
  <si>
    <t>Promoção da diversidade nas contratações e promoções</t>
  </si>
  <si>
    <t xml:space="preserve">Aplicação de tarifa social ao consumidor elegível </t>
  </si>
  <si>
    <t>Educação em saúde e segurança ocupacional e/ou doméstica</t>
  </si>
  <si>
    <t>Reversão de canais às condições naturais (boulevards ecológicos)</t>
  </si>
  <si>
    <t>Graus de Alcance Percebido para Ações (E)</t>
  </si>
  <si>
    <t>Ações internas nas instalações</t>
  </si>
  <si>
    <t>Ações externas, fora das instalações</t>
  </si>
  <si>
    <r>
      <t xml:space="preserve">Avaliar:·        
* Abrangência da </t>
    </r>
    <r>
      <rPr>
        <b/>
        <sz val="10"/>
        <color theme="1"/>
        <rFont val="Arial"/>
        <family val="2"/>
      </rPr>
      <t>área protegida/restaurada pela Ação em relação à região ou mercado alvo de atuação</t>
    </r>
    <r>
      <rPr>
        <sz val="10"/>
        <color theme="1"/>
        <rFont val="Arial"/>
        <family val="2"/>
      </rPr>
      <t xml:space="preserve"> 
* </t>
    </r>
    <r>
      <rPr>
        <b/>
        <sz val="10"/>
        <color theme="1"/>
        <rFont val="Arial"/>
        <family val="2"/>
      </rPr>
      <t>Alcance do objetiv</t>
    </r>
    <r>
      <rPr>
        <sz val="10"/>
        <color theme="1"/>
        <rFont val="Arial"/>
        <family val="2"/>
      </rPr>
      <t>o da Ação</t>
    </r>
  </si>
  <si>
    <t>Graus de Alcance Percebido para Ações (S)ociais</t>
  </si>
  <si>
    <t>Ações internas, para força de trabalho, terceirizados e familiares</t>
  </si>
  <si>
    <t>Ações externas na comunidade ou sociedade</t>
  </si>
  <si>
    <r>
      <t>Avaliar:
* Abrangência do</t>
    </r>
    <r>
      <rPr>
        <b/>
        <sz val="10"/>
        <color theme="1"/>
        <rFont val="Arial"/>
        <family val="2"/>
      </rPr>
      <t xml:space="preserve"> público beneficiado em relação à população elegível da região de atuação </t>
    </r>
    <r>
      <rPr>
        <sz val="10"/>
        <color theme="1"/>
        <rFont val="Arial"/>
        <family val="2"/>
      </rPr>
      <t xml:space="preserve">
* Alcance do objetivo da Ação</t>
    </r>
  </si>
  <si>
    <r>
      <t xml:space="preserve">Graus de Alcance Percebido para </t>
    </r>
    <r>
      <rPr>
        <b/>
        <sz val="10"/>
        <color theme="1"/>
        <rFont val="Arial"/>
        <family val="2"/>
      </rPr>
      <t>Ações de (G) Governança</t>
    </r>
  </si>
  <si>
    <t>8  A ação protege interesses de todas as partes interessadas E há melhoria relevante em implantação na ação</t>
  </si>
  <si>
    <r>
      <rPr>
        <vertAlign val="superscript"/>
        <sz val="8"/>
        <color theme="1"/>
        <rFont val="Calibri"/>
        <family val="2"/>
        <scheme val="minor"/>
      </rPr>
      <t xml:space="preserve">[1] </t>
    </r>
    <r>
      <rPr>
        <sz val="8"/>
        <color theme="1"/>
        <rFont val="Calibri"/>
        <family val="2"/>
        <scheme val="minor"/>
      </rPr>
      <t xml:space="preserve">Proprietários, clientes, sociedade, força de trabalho e fornecedores. </t>
    </r>
  </si>
  <si>
    <r>
      <rPr>
        <vertAlign val="superscript"/>
        <sz val="8"/>
        <color theme="1"/>
        <rFont val="Calibri"/>
        <family val="2"/>
        <scheme val="minor"/>
      </rPr>
      <t xml:space="preserve">[2] </t>
    </r>
    <r>
      <rPr>
        <sz val="8"/>
        <color theme="1"/>
        <rFont val="Calibri"/>
        <family val="2"/>
        <scheme val="minor"/>
      </rPr>
      <t>Sócios, acionistas, mantenedores ou órgão da administração pública, responsáveis pelo resultado ESG</t>
    </r>
  </si>
  <si>
    <r>
      <t>7  A ação protege interesses de proprietários</t>
    </r>
    <r>
      <rPr>
        <vertAlign val="superscript"/>
        <sz val="10"/>
        <color theme="1"/>
        <rFont val="Arial"/>
        <family val="2"/>
      </rPr>
      <t>[2]</t>
    </r>
    <r>
      <rPr>
        <sz val="10"/>
        <color theme="1"/>
        <rFont val="Arial"/>
        <family val="2"/>
      </rPr>
      <t>, clientes, sociedade, força de trabalho E há melhoria relevante implantada recentemente ou em implantação (não inclui fornecedores)</t>
    </r>
  </si>
  <si>
    <t xml:space="preserve">4  A ação protege interesses de proprietários </t>
  </si>
  <si>
    <t>5  A ação protege interesses da sociedade e proprietários  (não inclui clientes, força de trabalho e fornecedores)</t>
  </si>
  <si>
    <t>6  A ação protege interesses da sociedade, clientes e proprietários  (não inclui força de trabalho e fornecedores)</t>
  </si>
  <si>
    <r>
      <t xml:space="preserve">Avaliar: 
* Abrangência </t>
    </r>
    <r>
      <rPr>
        <b/>
        <sz val="10"/>
        <color theme="1"/>
        <rFont val="Arial"/>
        <family val="2"/>
      </rPr>
      <t>da ação de governança em relação às partes interessadas protegidas</t>
    </r>
    <r>
      <rPr>
        <sz val="10"/>
        <color theme="1"/>
        <rFont val="Arial"/>
        <family val="2"/>
      </rPr>
      <t xml:space="preserve">
* </t>
    </r>
    <r>
      <rPr>
        <b/>
        <sz val="10"/>
        <color theme="1"/>
        <rFont val="Arial"/>
        <family val="2"/>
      </rPr>
      <t>Melhoria na Ação</t>
    </r>
    <r>
      <rPr>
        <sz val="10"/>
        <color theme="1"/>
        <rFont val="Arial"/>
        <family val="2"/>
      </rPr>
      <t xml:space="preserve"> para alcançar objetivo (a partir do grau 7)
</t>
    </r>
  </si>
  <si>
    <t xml:space="preserve">Comunicação social afirmativa </t>
  </si>
  <si>
    <t>Manutenção da sustentabilidade econômica</t>
  </si>
  <si>
    <t xml:space="preserve">Avaliação da gestão para o desenvolvimento sustentável </t>
  </si>
  <si>
    <t xml:space="preserve">Adoção de normas de gestão </t>
  </si>
  <si>
    <t xml:space="preserve">Segurança de informações </t>
  </si>
  <si>
    <t>Tarifação ou precificação responsável de produtos essenciais</t>
  </si>
  <si>
    <t>Gerenciamento de Matriz de materialidade das Partes Interessadas</t>
  </si>
  <si>
    <t>Adesão a códigos de boa governança</t>
  </si>
  <si>
    <r>
      <t xml:space="preserve">Nome da Ação 
ou Conjunto de Ações 
</t>
    </r>
    <r>
      <rPr>
        <sz val="9"/>
        <color rgb="FF000000"/>
        <rFont val="Arial"/>
        <family val="2"/>
      </rPr>
      <t>(programas, projetos, processos, práticas ou iniciativas)</t>
    </r>
  </si>
  <si>
    <t>Unid. de Medida</t>
  </si>
  <si>
    <t>Nome do Referencial Comparativo</t>
  </si>
  <si>
    <t xml:space="preserve">a. Governança </t>
  </si>
  <si>
    <t>ABES ESG Index</t>
  </si>
  <si>
    <t xml:space="preserve"> </t>
  </si>
  <si>
    <t>Índice Oficial das ações ESG</t>
  </si>
  <si>
    <t>Índice Geral das ações ESG</t>
  </si>
  <si>
    <t>Índice das Práticas de Gestão Essenciais</t>
  </si>
  <si>
    <t>Grau
Potenc.</t>
  </si>
  <si>
    <t>Grau Alcance</t>
  </si>
  <si>
    <t>(Documento válido em pdf com assinatura eletrônica do Responsável ABES)</t>
  </si>
  <si>
    <t>Nome do responsável por extenso</t>
  </si>
  <si>
    <t>Competit. 
em</t>
  </si>
  <si>
    <t>É Líder 
em</t>
  </si>
  <si>
    <t>Grau Alta Competit. por Tipo</t>
  </si>
  <si>
    <t>3  A ação não está implantada</t>
  </si>
  <si>
    <t xml:space="preserve">1.   Erradicação da Pobreza </t>
  </si>
  <si>
    <t xml:space="preserve">2. Fome Zero </t>
  </si>
  <si>
    <t xml:space="preserve">4. Educação de Qualidade </t>
  </si>
  <si>
    <t xml:space="preserve">5. Igualdade de Gênero </t>
  </si>
  <si>
    <t xml:space="preserve">6. Água Potável e Saneamento </t>
  </si>
  <si>
    <t xml:space="preserve">7. Energia Limpa e Acessível </t>
  </si>
  <si>
    <t>9. Indústria, Inovação e Infraestrutura</t>
  </si>
  <si>
    <t xml:space="preserve">8. Trabalho Decente e Crescimento Econômico </t>
  </si>
  <si>
    <t xml:space="preserve">11. Cidades e Comunidades Sustentáveis </t>
  </si>
  <si>
    <t xml:space="preserve">10. Redução das Desigualdades </t>
  </si>
  <si>
    <t xml:space="preserve">12. Consumo e Produção Responsáveis </t>
  </si>
  <si>
    <t xml:space="preserve">13. Ação Contra a Mudança Global do Clima </t>
  </si>
  <si>
    <t xml:space="preserve">15. Vida Terrestre </t>
  </si>
  <si>
    <t>14. Vida na Água</t>
  </si>
  <si>
    <t>16. Paz, Justiça e Instituições Eficazes</t>
  </si>
  <si>
    <t xml:space="preserve">17. Parcerias e Meios de Implementação </t>
  </si>
  <si>
    <t>É Ref.Excel
em</t>
  </si>
  <si>
    <t xml:space="preserve"> ações E</t>
  </si>
  <si>
    <t xml:space="preserve"> ações S</t>
  </si>
  <si>
    <t>ações G</t>
  </si>
  <si>
    <t>Ajuda Quadros de Graus de Alcance Percebido</t>
  </si>
  <si>
    <t xml:space="preserve">Sentido favorab. esperado.
"C"ima "B"aixo </t>
  </si>
  <si>
    <t>Valor do
Referencial Comparativo ou "NC" - Não Comp.</t>
  </si>
  <si>
    <t>Grau da Ação</t>
  </si>
  <si>
    <t>6 
INO</t>
  </si>
  <si>
    <t>7
RSU</t>
  </si>
  <si>
    <t>8 
VOL</t>
  </si>
  <si>
    <t>9
IND</t>
  </si>
  <si>
    <t>5 
EXT</t>
  </si>
  <si>
    <t>6. Informações de contato e declaração de idoneidade e ciência (Aba VI).</t>
  </si>
  <si>
    <t>Nome da organização na aba Introdução</t>
  </si>
  <si>
    <t>Relat. à Estrat.,
Risco OU Outro
E,R,ER,O</t>
  </si>
  <si>
    <t xml:space="preserve">VI. Submissão ao ABES ESG Index </t>
  </si>
  <si>
    <t>VII. PARECER ABES ESG INDEX</t>
  </si>
  <si>
    <t>Valor
2022</t>
  </si>
  <si>
    <t xml:space="preserve">ESG planX®
ABES ESG INDEX </t>
  </si>
  <si>
    <r>
      <t xml:space="preserve">ESGplanX® é marca registrada da Compumax Informática Ltda. 
Distribuído sob licença pela ABES com garantia contra falhas e suporte para uso em candidaturas. 
Pode ser utilizado gratuitamente, sem suporte e sem garantia. 
</t>
    </r>
    <r>
      <rPr>
        <sz val="9"/>
        <color theme="1"/>
        <rFont val="Calibri"/>
        <family val="2"/>
        <scheme val="minor"/>
      </rPr>
      <t>A proteção de algumas células visa a assegurar a integridade de fórmulas, que são visíveis</t>
    </r>
  </si>
  <si>
    <r>
      <t xml:space="preserve">Índice
</t>
    </r>
    <r>
      <rPr>
        <b/>
        <sz val="8"/>
        <color rgb="FF000000"/>
        <rFont val="Arial"/>
        <family val="2"/>
      </rPr>
      <t>(letra</t>
    </r>
    <r>
      <rPr>
        <b/>
        <sz val="10"/>
        <color rgb="FF000000"/>
        <rFont val="Arial"/>
        <family val="2"/>
      </rPr>
      <t>)</t>
    </r>
  </si>
  <si>
    <t>VOT
valor ótimo teórico</t>
  </si>
  <si>
    <r>
      <t xml:space="preserve">Peso
</t>
    </r>
    <r>
      <rPr>
        <b/>
        <sz val="6"/>
        <color rgb="FF000000"/>
        <rFont val="Wingdings 3"/>
        <family val="1"/>
        <charset val="2"/>
      </rPr>
      <t>g</t>
    </r>
  </si>
  <si>
    <r>
      <t xml:space="preserve">Coleta seletiva de resíduos nas instalações </t>
    </r>
    <r>
      <rPr>
        <b/>
        <sz val="9"/>
        <color rgb="FF0000CC"/>
        <rFont val="Calibri"/>
        <family val="2"/>
        <scheme val="minor"/>
      </rPr>
      <t>da organização</t>
    </r>
  </si>
  <si>
    <t>Recuperação e reúso de água</t>
  </si>
  <si>
    <t xml:space="preserve">Emprego de produtos biodegradáveis </t>
  </si>
  <si>
    <t>A descrição deve sumarizar ao menos o funcionamento dessas atividades ou justificar sua não aplicação.</t>
  </si>
  <si>
    <t>Resumir ou colar link para o documento em pdf que será baixado no início da Avaliação, podendo ser um único documento numerado por atividade</t>
  </si>
  <si>
    <t>Comentários do Auditor</t>
  </si>
  <si>
    <t xml:space="preserve">2.1. Fatores potencializadores avaliados em cada Ação.  </t>
  </si>
  <si>
    <t>3. Resposta às Listas de Verificação e Resumo das práticas de Governança, Planejamento Estratégico  e Gestão de Riscos (Aba III).</t>
  </si>
  <si>
    <t>1. Formulário de Perfil da Organização preenchido, disponível com o Regulamento</t>
  </si>
  <si>
    <t>2.3. Resultados de evolução de indicadores de desempenho (com metas, referenciais comparativos associados, se existirem), se existirem, ou de indicadores de volume/produção (com metas, se existirem).</t>
  </si>
  <si>
    <t xml:space="preserve">As recomendações encontradas pelo Auditor ESG, com base nas informações fornecidas, são registradas na aba "Parecer" e com base nelas ele/ela atribui o grau das Práticas de Gestão essenciais, na aba "Práticas Gov". </t>
  </si>
  <si>
    <t xml:space="preserve">Parecer do Auditor ESG </t>
  </si>
  <si>
    <t xml:space="preserve">Estes quadros mostram os graus de alcance percebidos possíveis que devem ser informados pelo usuário considerando o tipo de ação (E), (S) ou (G). 
Para ações com indicadores de desempenho (não de volume/qtde/produção) com referenciais comparativos pertinentes, o grau de competitividade prevalecerá sobre o grau de alcance. O Auditor ESG validará essas informações na etapa de análise.
</t>
  </si>
  <si>
    <t xml:space="preserve">Informações adicionais opcionais sobre riscos </t>
  </si>
  <si>
    <t xml:space="preserve">Informações adicionais opcionais sobre governança </t>
  </si>
  <si>
    <t>Informações adicionais opcionais sobre planejamento estratégico</t>
  </si>
  <si>
    <t>Grau das Práticas de Gestão Essenciais</t>
  </si>
  <si>
    <t>Atividade</t>
  </si>
  <si>
    <t>GRAU
Aud</t>
  </si>
  <si>
    <t>GRAU
Cand</t>
  </si>
  <si>
    <t>Lista de Atividades exigidas para atribuição do Graus conforme Requisitos associados às Atividades.
Descrição resumida do funcionamento das Atividades..</t>
  </si>
  <si>
    <t>&lt;-Grau Médio</t>
  </si>
  <si>
    <t>Formulação de estratégias e objetivos para o desenvolvimento sustentável, incluindo priorização de ações, projeção de retornos e alinhamento com orçamento, incluindo de investimentos. Informar na aba  “Ações &amp; Indicadores”, as eventuais Metas estratégicas associadas ao desenvolvimento sustentável. Inclui as atividades:</t>
  </si>
  <si>
    <t>Governança ou sistemática de direcionamento e controle sobre a gestão da organização. Inclui as atividades.</t>
  </si>
  <si>
    <t>Avaliação, tratamento e reporte de riscos econômicos, sociais, ambientais e de segurança de informações. Inclui prontidão para emergências e preparação para mudanças climáticas. Assinalar na aba “Ações &amp; Indicadores”, as eventuais metas de gerenciamento de riscos. Inclui as atividades:</t>
  </si>
  <si>
    <t>1. Mobilização de equipe para atualização de estratégias, com participação da direção </t>
  </si>
  <si>
    <t>2. Mapeamento de partes interessadas, seus anseios, potenciais sinergias e antagonismos</t>
  </si>
  <si>
    <t>3. Estabelecimento de objetivos para o negócio e métricas pertinentes, incluindo referentes ao desenvolvimento sustentável</t>
  </si>
  <si>
    <t>4. Monitoramento de fatores restritivos e impulsionadores internos e externos (SWOT)</t>
  </si>
  <si>
    <t>5. Levantamento de competências faltantes</t>
  </si>
  <si>
    <t>6. Avaliação do retorno econômico, social e ambiental de estratégias potenciais</t>
  </si>
  <si>
    <t>7. Seleção de melhores estratégias, compatíveis com o desenvolvimento sustentável</t>
  </si>
  <si>
    <t>8. Definição de objetivos estratégicos, incluindo relativos a ESG, métricas pertinentes, metas e planos estratégicos (projetos)</t>
  </si>
  <si>
    <t>9. Utilização de referenciais comparativos e requisitos de partes interessadas para definir metas</t>
  </si>
  <si>
    <t>10. Avaliação de mudanças relevantes necessárias</t>
  </si>
  <si>
    <t>11. Desdobramento das estratégias nos planos de áreas</t>
  </si>
  <si>
    <t>12. Alinhamento de planos desdobrados entre as áreas</t>
  </si>
  <si>
    <t>13. Alinhamento de planos desdobrados e orçamento</t>
  </si>
  <si>
    <t>14. Avaliação de evolução e nível alcançado pelos resultados estratégicos e operacionais</t>
  </si>
  <si>
    <t>17. Avaliação de progresso dos planos e definição de contramedidas para resultados adversos em tempo adequado </t>
  </si>
  <si>
    <t>1. Estabelecimento da cultura de riscos em todos os níveis da estrutura organizacional, considerando todas as partes interessadas pertinentes, contemplando as atividades de coordenação, políticas, procedimentos e sistemática de controle, e com processo de capacitação sistemática</t>
  </si>
  <si>
    <t>2. Identificação permanente de riscos estratégicos e operacionais, com envolvimento de níveis decisórios e níveis operacionais</t>
  </si>
  <si>
    <t>3. Classificação dos riscos identificados (classes de risco), considerando a exposição da organização</t>
  </si>
  <si>
    <t>4. Análise e graduação dos riscos por meio da critérios de probabilidade de ocorrência e impacto, considerando as barreiras preventivas e medidas mitigadoras existentes</t>
  </si>
  <si>
    <t>5. Monitoramento dos riscos utilizando indicadores </t>
  </si>
  <si>
    <t>6. Tratamento dos riscos identificados em todos os níveis de defesa, considerando sua evolução a longo prazo, custo de tratamento, nível de proteção da resposta ao risco e parâmetros suportáveis determinados pela instância de governança, por meio de contramedidas (barreiras preventivas, ações  mitigadoras e planos de contingência para os riscos residuais graves)</t>
  </si>
  <si>
    <t>7. Avaliação da efetividade das contramedidas de tratamento dos riscos</t>
  </si>
  <si>
    <t>8. Comunicação dos potenciais riscos e contramedidas à instâncias de governança, internamente e a outras partes interessadas expostas a eles</t>
  </si>
  <si>
    <t>9. Revisão permanente das políticas e procedimentos da gestão de riscos, visando à não reincidência de ocorrências e melhoria dos mecanismos de controle</t>
  </si>
  <si>
    <t>IV. Sanções, multas, processos judiciais, notificações e termos de ajuste</t>
  </si>
  <si>
    <t>Competitivos-&gt;</t>
  </si>
  <si>
    <t>Qtde. de colaboradores ---&gt;</t>
  </si>
  <si>
    <t>Médias Ações -&gt;</t>
  </si>
  <si>
    <t>Médias Ações de propósitos obrigs. -&gt;</t>
  </si>
  <si>
    <t>Média Ações-&gt;</t>
  </si>
  <si>
    <t>Média Ações obrigs. -&gt;</t>
  </si>
  <si>
    <t>Compets. de obrigs. -&gt;</t>
  </si>
  <si>
    <t>Índice Geral Ações ESG</t>
  </si>
  <si>
    <t>Índice Oficial Ações ESG</t>
  </si>
  <si>
    <t>Índice Oficial Ações E</t>
  </si>
  <si>
    <t>Índice Oficial Ações S</t>
  </si>
  <si>
    <t>Índice Oficial Ações G</t>
  </si>
  <si>
    <t>Meta para 2023</t>
  </si>
  <si>
    <t>Progresso Ações</t>
  </si>
  <si>
    <t xml:space="preserve">Esta Planilha é utilizada pela organização candidata ao "ABES ESG Index" para recolher informações a serem analisadas e calcular dinamicamente o Índice. 
Ao formalizar sua candidatura para receber o Certificado,  esta Planilha é submetida (Aba VI) ao Auditor ESG independente, designado pela ABES. O Auditor ESG resume o seu parecer na Aba VII e disponibiliza o "Relatório de Auditoria", após período de análise das informações fornecidas nesta Planilha e interação com a candidata. </t>
  </si>
  <si>
    <t>5. Respostas às Listas de Verificação de Adversidades, de determinados tipos, ocorridas nos últimos 2 anos e ações decorrentes (Aba V).</t>
  </si>
  <si>
    <t>4. Respostas às Listas de Verificação de Sanções, multas, processos judiciais ou notificações recebidas de órgãos de controle, de determinados tipos, recebidas nos últimos 2 anos e a situação das mesmas (Aba IV).</t>
  </si>
  <si>
    <t>Ocorrência</t>
  </si>
  <si>
    <t>1. Segurança ocupacional de trabalhadores e condições do ambiente de trabalho </t>
  </si>
  <si>
    <t>2. Diversidade e igualdade de oportunidade</t>
  </si>
  <si>
    <t>4. Segurança de produtos, serviços e instalações</t>
  </si>
  <si>
    <t>6. Questões ambientais</t>
  </si>
  <si>
    <t>7. Bem estar de animais </t>
  </si>
  <si>
    <t>8. Uso de recursos naturais</t>
  </si>
  <si>
    <t>9. Licenças de operação</t>
  </si>
  <si>
    <t>10. Recolhimento de impostos e taxas (não considerar multas por atraso de pagto)</t>
  </si>
  <si>
    <t>11. Prestação de contas</t>
  </si>
  <si>
    <t>12. Investimentos e empréstimos responsáveis</t>
  </si>
  <si>
    <t>13. Marketing responsável</t>
  </si>
  <si>
    <t>14. Conduta ética</t>
  </si>
  <si>
    <t>15. Contribuição a partidos políticos</t>
  </si>
  <si>
    <t xml:space="preserve">16. Outro aspecto que deseje que o Auditor ESG avalie se há relevância </t>
  </si>
  <si>
    <t>Avaliar o teor e depois sumarizar os casos para os tipos de ocorrência da Lista de Verificação abaixo, de eventuais sanções como multas acima de 20 salários mínimos, notificações, processos judiciais ou Termos de Ajuste de Conduta, de qualquer natureza, aplicadas nos últimos 2 anos, a situação atual e os órgãos públicos requerentes, exceto relativas a ações trabalhistas individuais que não não envolvam questões relativas à saúde e segurança ocupacional, assédio ou discriminação.</t>
  </si>
  <si>
    <t>1. Acidentes de trabalho fatais, incluindo com sub-contratados</t>
  </si>
  <si>
    <t>2. Acidentes operacionais com impacto importante na comunidade ou meio ambiente</t>
  </si>
  <si>
    <t>GRAU
Audit</t>
  </si>
  <si>
    <t xml:space="preserve">Reservado para o Auditor </t>
  </si>
  <si>
    <r>
      <t xml:space="preserve">A Organização em referência, por seu dirigente responsável abaixo indicado, declara, para os fins de direito, por meio da submissão ao ABES ESG Index, que são verídicas as informações apresentadas nesta candidatura, não tendo sido omitidas informações adversas relevantes para a avaliação da atuação da organização em prol do Desenvolvimento Sustentável. 
Declara outrossim, que está ciente das regras do ABES ESG Index, cujas principais são:
</t>
    </r>
    <r>
      <rPr>
        <i/>
        <sz val="9"/>
        <color theme="1"/>
        <rFont val="Arial"/>
        <family val="2"/>
      </rPr>
      <t>1. As informações poderão ser questionadas ou novas evidências poderão ser solicitadas pelo Auditor ESG contratado pela ABES durante o processo de avaliação e as informações enviadas poderão sofrer correções.
2. O Certificado emitido pela ABES terá validade de 12 meses podendo ser solicitada renovação à qualquer tempo com a remessa de novos arquivos atualizados, mediante pagamento da taxa de manutenção.
3. Caso haja alteração importante na metodologia antes da renovação, a ABES poderá solicitar novas informações ou a atualização das informações enviadas</t>
    </r>
    <r>
      <rPr>
        <sz val="10"/>
        <color theme="1"/>
        <rFont val="Arial"/>
        <family val="2"/>
      </rPr>
      <t xml:space="preserve"> anteriormente, para atualização do Certificado, sem taxas. 
4. Cabe recurso quanto ao Grau obtido, em duas instâncias, de acordo </t>
    </r>
    <r>
      <rPr>
        <i/>
        <sz val="9"/>
        <color theme="1"/>
        <rFont val="Arial"/>
        <family val="2"/>
      </rPr>
      <t xml:space="preserve">com o Regulamento.
5. Caso seja detectada incoerência grave pela ABES após emissão do Certificado, o Grau do "ABES ESG Index" que foi atribuído anterioremente, será corrigido e o Certificado anterior cassado, cabendo recurso pela candidata notificada, </t>
    </r>
    <r>
      <rPr>
        <sz val="10"/>
        <color theme="1"/>
        <rFont val="Arial"/>
        <family val="2"/>
      </rPr>
      <t>nos prazos do regulamento</t>
    </r>
    <r>
      <rPr>
        <i/>
        <sz val="9"/>
        <color theme="1"/>
        <rFont val="Arial"/>
        <family val="2"/>
      </rPr>
      <t xml:space="preserve">
6. Os documentos analisados são restritos ao Auditor ESG e às instâncias recursais, que recebem permisão para acessá-los no ato desta candidatura, mantendo sigilo durante e após a Análise. Recomenda-se à candidata informar senha no salvamento do arquivo desta Planilha antes da remessa pela candidata.</t>
    </r>
  </si>
  <si>
    <t xml:space="preserve">Incoerências Graves </t>
  </si>
  <si>
    <t>Não Conformidades Maiores</t>
  </si>
  <si>
    <t>Listar as Não Conformidades Maiores</t>
  </si>
  <si>
    <t>1  Não surtiu efeito ou não existe ação</t>
  </si>
  <si>
    <r>
      <rPr>
        <sz val="10"/>
        <color rgb="FF0000CC"/>
        <rFont val="Arial"/>
        <family val="2"/>
      </rPr>
      <t>1</t>
    </r>
    <r>
      <rPr>
        <sz val="10"/>
        <color rgb="FF000000"/>
        <rFont val="Arial"/>
        <family val="2"/>
      </rPr>
      <t>  Não surtiu efeito ou não existe ação</t>
    </r>
  </si>
  <si>
    <r>
      <t xml:space="preserve">1  </t>
    </r>
    <r>
      <rPr>
        <sz val="10"/>
        <rFont val="Arial"/>
        <family val="2"/>
      </rPr>
      <t>Não surtiu efeito ou não existe ação</t>
    </r>
  </si>
  <si>
    <t>III.a. Governança</t>
  </si>
  <si>
    <t>III.b.Planejamento Estratégico</t>
  </si>
  <si>
    <t>III.c.Riscos</t>
  </si>
  <si>
    <t>IV.Sanções</t>
  </si>
  <si>
    <t>V.Adversidades</t>
  </si>
  <si>
    <t>Garantia da Qualidade da água potável da água distribuída</t>
  </si>
  <si>
    <t>Acesso à água potável em aglomerados rurais e remotos</t>
  </si>
  <si>
    <t>Tratamento e destinação sustentável de resíduos oriundos do tratamento da água (lodo) gerados na área responsável</t>
  </si>
  <si>
    <t xml:space="preserve">Atendimento de coleta de esgoto na área responsável </t>
  </si>
  <si>
    <t>Tratamento de esgoto gerado na área responsável</t>
  </si>
  <si>
    <t>Garantia da Qualidade do efluente do esgoto tratado</t>
  </si>
  <si>
    <t>Tratamento e destinação sustentável de resíduos oriundos do tratamento de esgoto (lodo) gerados na área responsável</t>
  </si>
  <si>
    <r>
      <t xml:space="preserve">Acesso </t>
    </r>
    <r>
      <rPr>
        <b/>
        <sz val="9"/>
        <color rgb="FF0000CC"/>
        <rFont val="Calibri"/>
        <family val="2"/>
        <scheme val="minor"/>
      </rPr>
      <t>à</t>
    </r>
    <r>
      <rPr>
        <b/>
        <sz val="9"/>
        <rFont val="Calibri"/>
        <family val="2"/>
        <scheme val="minor"/>
      </rPr>
      <t xml:space="preserve"> água potável em ocupações irregulares consolidadas, reconhecidas por autoridade local</t>
    </r>
  </si>
  <si>
    <r>
      <t xml:space="preserve">Atendimento </t>
    </r>
    <r>
      <rPr>
        <b/>
        <sz val="9"/>
        <color rgb="FF0000CC"/>
        <rFont val="Calibri"/>
        <family val="2"/>
        <scheme val="minor"/>
      </rPr>
      <t>com</t>
    </r>
    <r>
      <rPr>
        <b/>
        <sz val="9"/>
        <color theme="1"/>
        <rFont val="Calibri"/>
        <family val="2"/>
        <scheme val="minor"/>
      </rPr>
      <t xml:space="preserve"> abastecimento de água </t>
    </r>
    <r>
      <rPr>
        <b/>
        <sz val="9"/>
        <color rgb="FF0000CC"/>
        <rFont val="Calibri"/>
        <family val="2"/>
        <scheme val="minor"/>
      </rPr>
      <t xml:space="preserve">potável </t>
    </r>
    <r>
      <rPr>
        <b/>
        <sz val="9"/>
        <color theme="1"/>
        <rFont val="Calibri"/>
        <family val="2"/>
        <scheme val="minor"/>
      </rPr>
      <t>na área responsável</t>
    </r>
  </si>
  <si>
    <t>Atendimento com coleta de resíduos sólidos na área responsável</t>
  </si>
  <si>
    <t>Atendimento com drenagem urbana na área responsável</t>
  </si>
  <si>
    <r>
      <t xml:space="preserve">Manutenção de ambiente de trabalho seguro física e </t>
    </r>
    <r>
      <rPr>
        <b/>
        <sz val="9"/>
        <color rgb="FF0000CC"/>
        <rFont val="Calibri"/>
        <family val="2"/>
        <scheme val="minor"/>
      </rPr>
      <t>mental</t>
    </r>
    <r>
      <rPr>
        <b/>
        <sz val="9"/>
        <color theme="1"/>
        <rFont val="Calibri"/>
        <family val="2"/>
        <scheme val="minor"/>
      </rPr>
      <t>mente</t>
    </r>
  </si>
  <si>
    <r>
      <t xml:space="preserve">Conservação de áreas  verdes </t>
    </r>
    <r>
      <rPr>
        <b/>
        <sz val="9"/>
        <color rgb="FF0000CC"/>
        <rFont val="Calibri"/>
        <family val="2"/>
        <scheme val="minor"/>
      </rPr>
      <t>urbanas</t>
    </r>
  </si>
  <si>
    <t>AED</t>
  </si>
  <si>
    <t xml:space="preserve">Otimização do tempo de interrupção de  de vias públicas para obras </t>
  </si>
  <si>
    <r>
      <t>Recuperação asfáltica</t>
    </r>
    <r>
      <rPr>
        <b/>
        <sz val="9"/>
        <color rgb="FF0000CC"/>
        <rFont val="Calibri"/>
        <family val="2"/>
        <scheme val="minor"/>
      </rPr>
      <t xml:space="preserve"> com qualidade </t>
    </r>
    <r>
      <rPr>
        <b/>
        <sz val="9"/>
        <rFont val="Calibri"/>
        <family val="2"/>
        <scheme val="minor"/>
      </rPr>
      <t>após obras em vias públicas</t>
    </r>
  </si>
  <si>
    <t>Planejamento integrado com gestores locais</t>
  </si>
  <si>
    <r>
      <rPr>
        <b/>
        <sz val="9"/>
        <color rgb="FF0000CC"/>
        <rFont val="Calibri"/>
        <family val="2"/>
        <scheme val="minor"/>
      </rPr>
      <t>Produção</t>
    </r>
    <r>
      <rPr>
        <b/>
        <sz val="9"/>
        <color theme="1"/>
        <rFont val="Calibri"/>
        <family val="2"/>
        <scheme val="minor"/>
      </rPr>
      <t xml:space="preserve"> de biossólidos </t>
    </r>
    <r>
      <rPr>
        <b/>
        <sz val="9"/>
        <color rgb="FF0000CC"/>
        <rFont val="Calibri"/>
        <family val="2"/>
        <scheme val="minor"/>
      </rPr>
      <t>utilizáveis</t>
    </r>
  </si>
  <si>
    <t xml:space="preserve">Aquisição de insumos ecoeficientes </t>
  </si>
  <si>
    <t>Deslocamentos responsáveis</t>
  </si>
  <si>
    <t>Combate ao desmatamento em áreas de mananciais</t>
  </si>
  <si>
    <t>Combate à impermeabilização dos solos urbano</t>
  </si>
  <si>
    <t>Participação em brigadas de combate a de incêndio florestais localizados em nascentes</t>
  </si>
  <si>
    <t>Incorporação de mecanismos de garantia de compliance e ética</t>
  </si>
  <si>
    <t xml:space="preserve">Contratação de empregados em vulnerabilidade social  OU Contratação de MEIs em comunidades de baixa renda </t>
  </si>
  <si>
    <t>Doação de fertilizantes e/ou sementes</t>
  </si>
  <si>
    <t>Otimização do ciclo  de vida útil de infraestruturas de serviços de água</t>
  </si>
  <si>
    <t>Otimização do ciclo de vida útil de infraestruturas de serviços de esgotamento sanitário</t>
  </si>
  <si>
    <t>Otimização do ciclo de vida útil de infraestruturas de serviços drenagem urbana</t>
  </si>
  <si>
    <t>Otimização do ciclo de vida útil de infraestruturas de destinação de resíduos sólidos</t>
  </si>
  <si>
    <t>Manutenção da integridade de infraestruturas</t>
  </si>
  <si>
    <r>
      <rPr>
        <b/>
        <sz val="9"/>
        <color rgb="FF0000CC"/>
        <rFont val="Calibri"/>
        <family val="2"/>
        <scheme val="minor"/>
      </rPr>
      <t>Implantação</t>
    </r>
    <r>
      <rPr>
        <b/>
        <sz val="9"/>
        <rFont val="Calibri"/>
        <family val="2"/>
        <scheme val="minor"/>
      </rPr>
      <t xml:space="preserve"> de soluções inovadoras para o desenvolvimento sustentável</t>
    </r>
  </si>
  <si>
    <r>
      <t xml:space="preserve">Apoio e patrocínios a entidades de fomento socioambiental </t>
    </r>
    <r>
      <rPr>
        <b/>
        <sz val="9"/>
        <color rgb="FF0000CC"/>
        <rFont val="Calibri"/>
        <family val="2"/>
        <scheme val="minor"/>
      </rPr>
      <t>ou</t>
    </r>
    <r>
      <rPr>
        <b/>
        <sz val="9"/>
        <color theme="1"/>
        <rFont val="Calibri"/>
        <family val="2"/>
        <scheme val="minor"/>
      </rPr>
      <t xml:space="preserve"> econômico </t>
    </r>
  </si>
  <si>
    <t>Educação para o bom exercício da cidadania</t>
  </si>
  <si>
    <t xml:space="preserve">Relatório de Sustentabilidade com padrão reconhecido </t>
  </si>
  <si>
    <t>Promoção da resiliência e continuidade do negócio (estrutura independente dedicada, planejamento de cenários de ruptura, estrutura de resposta preparada, simulados de crises, incorporação de impactos da promoção na projeção de resultados)</t>
  </si>
  <si>
    <t>Promoção de saúde temática (Outubro Rosa, Novembro Azul,  Exercício físico…)</t>
  </si>
  <si>
    <r>
      <t>9  A Ação protege os interesses de todas as partes interessadas</t>
    </r>
    <r>
      <rPr>
        <sz val="10"/>
        <color rgb="FF0000CC"/>
        <rFont val="Arial"/>
        <family val="2"/>
      </rPr>
      <t xml:space="preserve">, incluindo os relativos à manutenção das operações, resultados e perenidade do negócio a curto, médio e longo prazos, </t>
    </r>
    <r>
      <rPr>
        <sz val="10"/>
        <color theme="1"/>
        <rFont val="Arial"/>
        <family val="2"/>
      </rPr>
      <t>E foi melhorada recentemente (2 anos)</t>
    </r>
  </si>
  <si>
    <t>Geração de energia com uso de fontes renováveis ou cogeração</t>
  </si>
  <si>
    <t>Reutilização de resíduos recicláveis</t>
  </si>
  <si>
    <r>
      <t xml:space="preserve">Edição 2024 versão 3.0 (3o. Ano)
</t>
    </r>
    <r>
      <rPr>
        <b/>
        <sz val="9"/>
        <color theme="1"/>
        <rFont val="Calibri"/>
        <family val="2"/>
        <scheme val="minor"/>
      </rPr>
      <t>para Microfoft Excel®</t>
    </r>
  </si>
  <si>
    <t>A metodologia deste Índice está estabelecida e esta Planilha de oito Abas é referenciada, no documento 
"ABES ESG Index" disponível gratuitamente em www.pnqs.com.br Ciclo 2024.</t>
  </si>
  <si>
    <t>As Candidatas podem ser operadores de saneamento ambiental completos, suas unidades de negócio autônomas, operadores indiretos ou PPPs para operadores diretos ou fornecedores de operadores. Não se aplica para unidades de apoio ou suporte.</t>
  </si>
  <si>
    <t>As planilhas estão protegidas pela senha "/" para preservar fórmulas contra modificação acidental. Na aba "II. Ações &amp; Indics.", use o menu "Revisão", opção "Desproteger", informando essa senha, para poder inserir e copiar linhas completas com dados e fórmulas.</t>
  </si>
  <si>
    <t>Informações recolhidas da Candidata com esta Planilha</t>
  </si>
  <si>
    <t xml:space="preserve">2. Ações da organização que contribuam para os ODS's - Objetivos de Desenvolvimento Sustentável das Nações Unidas - (Aba II), associadas aos Propósitos mandatórios, opcionais ou sugeridos pela candidata, incluindo: </t>
  </si>
  <si>
    <t>2.2 Grau de Alcance percebido, atribuído pelo usuário, conforme Aba 'Help Alcance'</t>
  </si>
  <si>
    <r>
      <t xml:space="preserve">Propósitos 
</t>
    </r>
    <r>
      <rPr>
        <sz val="12"/>
        <color rgb="FF000000"/>
        <rFont val="Arial"/>
        <family val="2"/>
      </rPr>
      <t>(fundo azul quando requerem ações para o Perfil)</t>
    </r>
  </si>
  <si>
    <t>9  abrangência total (&gt;=90%) e objetivo superado, com grande ganho ambiental</t>
  </si>
  <si>
    <t>8  abrangência muito grande (&gt;=80%) e objetivo alcançado</t>
  </si>
  <si>
    <t>7  abrangência grande (&gt;=70%) e objetivo praticamente alcançado</t>
  </si>
  <si>
    <t>6  abrangência boa (&gt;=60%) e ao menos parte do objetivo alcançado</t>
  </si>
  <si>
    <t>5  abrangência total (&gt;=90%) e ao menos parte do objetivo alcançado</t>
  </si>
  <si>
    <t>5  abrangência média (&gt;=50%) e ao menos parte do objetivo alcançado</t>
  </si>
  <si>
    <t>4  abrangência média (&gt;=50%) e ao menos parte do objetivo alcançado </t>
  </si>
  <si>
    <t>4  de pequena abrangência (&gt;=40%) e ao menos parte do objetivo alcançado </t>
  </si>
  <si>
    <t>3  pouca abrangência (&lt;50%) e ao menos parte do objetivo alcançado </t>
  </si>
  <si>
    <t>3  de abrangência muito pequena (&lt;40%) e ao menos parte do objetivo alcançado </t>
  </si>
  <si>
    <t>9  abrangência total (&gt;=90%) e objetivo superado com grande ganho social</t>
  </si>
  <si>
    <t>Avaliar o teor e depois sumarizar os casos de adversidades, de governança, ambientais e sociais, detectadas pelos controles interenos, envolvendo pessoas, meio ambiente e perdas de ativos materiais ou financeiros, ocorridas nos últimos 2 anos ou não mitigadas, e a situação atual.</t>
  </si>
  <si>
    <t>1. Estruturação de órgãos de governança (conselhos, comitês etc.) para sociedades anônimas ou órgãos equivalentes para as demais organizações atendendo as regras de sociedade, leis e regulamentos</t>
  </si>
  <si>
    <t>3. Participação de mulheres e de membros independentes em conselho ou equivalente</t>
  </si>
  <si>
    <r>
      <t xml:space="preserve">4. Capacitação dos Administradores em ESG, governança; leis societária e anticorrupção; gestão de riscos; </t>
    </r>
    <r>
      <rPr>
        <i/>
        <sz val="10"/>
        <rFont val="Arial"/>
        <family val="2"/>
      </rPr>
      <t>compliance</t>
    </r>
    <r>
      <rPr>
        <sz val="10"/>
        <rFont val="Arial"/>
        <family val="2"/>
      </rPr>
      <t xml:space="preserve"> &amp; controles internos; mercado de capitais.</t>
    </r>
  </si>
  <si>
    <t>5. Participação de proprietários, mantenedores ou instituidores, no estabelecimento de valores e princípios </t>
  </si>
  <si>
    <t>6. Participação de proprietários, mantenedores ou instituidores, na seleção, contratação e avaliação de diretoria executiva ou no estabelecimento de critérios para essa atividade</t>
  </si>
  <si>
    <t>7. Participação de proprietários, mantenedores ou instituidores, na análise e homologação de estratégias e seus objetivos e metas</t>
  </si>
  <si>
    <t>12. Estabelecimento de parâmetros suportáveis e de alçadas de tomada de riscos (Ex. custeio, investimentos, endividamento etc.)</t>
  </si>
  <si>
    <r>
      <t xml:space="preserve">13. Sistema de </t>
    </r>
    <r>
      <rPr>
        <i/>
        <sz val="10"/>
        <rFont val="Arial"/>
        <family val="2"/>
      </rPr>
      <t xml:space="preserve">compliance, </t>
    </r>
    <r>
      <rPr>
        <sz val="10"/>
        <rFont val="Arial"/>
        <family val="2"/>
      </rPr>
      <t>incluindo pessoas com vínculo a proprietários, mantenedores ou instituidores, sem intermediários</t>
    </r>
  </si>
  <si>
    <t>14. Captação e tratamento independente, de denúncias internas e externas </t>
  </si>
  <si>
    <t>15. Sistema de combate à fraude e à corrupção com abrangência às partes interessadas, incluindo mapeamento de riscos de fraude e corrupção</t>
  </si>
  <si>
    <t>16. Manutenção, difusão e capacitação no código de conduta, interna e externamente, incluindo de relacionamento e transações com as diferentes partes interessadas</t>
  </si>
  <si>
    <t>17. Adoção de códigos de boa governança </t>
  </si>
  <si>
    <r>
      <t>19. Adoção de padrão de reporte de informações de desempenho, incluindo frequência</t>
    </r>
    <r>
      <rPr>
        <b/>
        <sz val="8"/>
        <rFont val="Arial"/>
        <family val="2"/>
      </rPr>
      <t> </t>
    </r>
  </si>
  <si>
    <t>20. Avaliação reputacional própria e de fornecedores e parceiros</t>
  </si>
  <si>
    <r>
      <t xml:space="preserve">8. Auditoria independente, de demonstrações financeiras, fieis aos princípios de Transparência, Equidade, </t>
    </r>
    <r>
      <rPr>
        <i/>
        <sz val="10"/>
        <rFont val="Arial"/>
        <family val="2"/>
      </rPr>
      <t>Accontability</t>
    </r>
    <r>
      <rPr>
        <sz val="10"/>
        <rFont val="Arial"/>
        <family val="2"/>
      </rPr>
      <t xml:space="preserve"> e Responsabilidade Social</t>
    </r>
  </si>
  <si>
    <r>
      <t xml:space="preserve">9. Auditoria independente,de atuação </t>
    </r>
    <r>
      <rPr>
        <sz val="10"/>
        <color rgb="FF000099"/>
        <rFont val="Arial"/>
        <family val="2"/>
      </rPr>
      <t>dos membros</t>
    </r>
    <r>
      <rPr>
        <sz val="10"/>
        <rFont val="Arial"/>
        <family val="2"/>
      </rPr>
      <t xml:space="preserve">, rotinas de Governança e  resultados ESG </t>
    </r>
  </si>
  <si>
    <r>
      <rPr>
        <sz val="7"/>
        <color rgb="FF000099"/>
        <rFont val="Times New Roman"/>
        <family val="1"/>
      </rPr>
      <t xml:space="preserve"> </t>
    </r>
    <r>
      <rPr>
        <sz val="10"/>
        <color rgb="FF000099"/>
        <rFont val="Arial"/>
        <family val="2"/>
      </rPr>
      <t>2. Estrutura formal e independente de gerenciamento de resiliência e continuidade do negócio, que inclui supervisão ao gerenciamento de riscos e de compliance e sua abrangência</t>
    </r>
  </si>
  <si>
    <r>
      <t>10. Sistema de auditoria interna com reporte à instância de governança</t>
    </r>
    <r>
      <rPr>
        <sz val="10"/>
        <color rgb="FF000099"/>
        <rFont val="Arial"/>
        <family val="2"/>
      </rPr>
      <t xml:space="preserve"> com relatos independentes e tratamento</t>
    </r>
  </si>
  <si>
    <r>
      <t xml:space="preserve">11. </t>
    </r>
    <r>
      <rPr>
        <sz val="10"/>
        <color rgb="FF000099"/>
        <rFont val="Arial"/>
        <family val="2"/>
      </rPr>
      <t>Supervisão da gestão de riscos, incluindo relativos ao desenvolvimento sustentável</t>
    </r>
  </si>
  <si>
    <r>
      <t>18. Transparência de divulgação de metas e resultados ao público pertinente</t>
    </r>
    <r>
      <rPr>
        <sz val="10"/>
        <color rgb="FF000099"/>
        <rFont val="Arial"/>
        <family val="2"/>
      </rPr>
      <t>, incluindo sobre o estado da resiliência e garantia de continuidade do negócio em curto, médio e longo prazo</t>
    </r>
  </si>
  <si>
    <t>15. Avaliação do nível de competitividade de resultados em relação a referenciais comparativos pertinentes </t>
  </si>
  <si>
    <r>
      <t>16. Avaliação do nível de atendimento de compromisso com partes interessadas </t>
    </r>
    <r>
      <rPr>
        <sz val="10"/>
        <color rgb="FF000099"/>
        <rFont val="Arial"/>
        <family val="2"/>
      </rPr>
      <t xml:space="preserve">(parâmetros definidos de partes interessadas ou metas dele desdobradas) </t>
    </r>
  </si>
  <si>
    <t>3. Direitos coletivos de trabalhadores </t>
  </si>
  <si>
    <t>3. Crises de descontinuidade ou interrupção de operações</t>
  </si>
  <si>
    <t xml:space="preserve">4. Simulados de enfrentamento de eventos de ruptura apontam grave exposição ou não realizados </t>
  </si>
  <si>
    <t>5. Greves com reivindicação de melhores condições de trabalho</t>
  </si>
  <si>
    <t>6. Acidentes operacionais fatais envolvendo terceiros </t>
  </si>
  <si>
    <t>7. Perdas de ativos materiais ou financeiros</t>
  </si>
  <si>
    <t>8. Indenizações, transitadas em julgado, por perdas e danos pagas a clientes ou terceiros (acima de 10 salários mínimos)</t>
  </si>
  <si>
    <t>9. Interrupção de medições da qualidade de produtos, do ar, de efluentes e de subprodutos perigosos</t>
  </si>
  <si>
    <t>10. Recall de produtos ou suspensão de entrega de produtos em razão da qualidade</t>
  </si>
  <si>
    <t>11. Reclamações recorrentes de consumidores feitas a terceiros (Agências, PROCON, Sites especializados)</t>
  </si>
  <si>
    <t>12. Denúncias por assédio moral ou sexual envolvendo empregados</t>
  </si>
  <si>
    <t>13. Denúncias e instauração de inquéritos por corrupção ou infrações contra a ordem econômica envolvendo a organização</t>
  </si>
  <si>
    <t>14. Outro aspecto que deseje que o Auditor ESG avalie se há relevância </t>
  </si>
  <si>
    <r>
      <t xml:space="preserve">5. Continuidade </t>
    </r>
    <r>
      <rPr>
        <sz val="10"/>
        <color rgb="FF000099"/>
        <rFont val="Arial"/>
        <family val="2"/>
      </rPr>
      <t>de operações ou falta de prevenção a eventos de ruptura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</si>
</sst>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
    <numFmt numFmtId="165" formatCode="0.000%"/>
    <numFmt numFmtId="166" formatCode="0.0%"/>
  </numFmts>
  <fonts count="96" x14ac:knownFonts="1">
    <font>
      <sz val="11"/>
      <color theme="1"/>
      <name val="Calibri"/>
      <family val="2"/>
      <scheme val="minor"/>
    </font>
    <font>
      <b/>
      <sz val="11"/>
      <color theme="1"/>
      <name val="Calibri"/>
      <family val="2"/>
      <scheme val="minor"/>
    </font>
    <font>
      <b/>
      <i/>
      <sz val="9"/>
      <color theme="1"/>
      <name val="Arial"/>
      <family val="2"/>
    </font>
    <font>
      <i/>
      <sz val="10"/>
      <color theme="1"/>
      <name val="Arial"/>
      <family val="2"/>
    </font>
    <font>
      <i/>
      <sz val="9"/>
      <color theme="1"/>
      <name val="Arial"/>
      <family val="2"/>
    </font>
    <font>
      <sz val="9"/>
      <color theme="1"/>
      <name val="Calibri"/>
      <family val="2"/>
      <scheme val="minor"/>
    </font>
    <font>
      <sz val="11"/>
      <color theme="1"/>
      <name val="Arial"/>
      <family val="2"/>
    </font>
    <font>
      <b/>
      <sz val="11"/>
      <color theme="1"/>
      <name val="Arial"/>
      <family val="2"/>
    </font>
    <font>
      <b/>
      <sz val="8"/>
      <color theme="1"/>
      <name val="Arial"/>
      <family val="2"/>
    </font>
    <font>
      <i/>
      <sz val="10"/>
      <color rgb="FF0000CC"/>
      <name val="Arial"/>
      <family val="2"/>
    </font>
    <font>
      <sz val="9"/>
      <color theme="1"/>
      <name val="Arial"/>
      <family val="2"/>
    </font>
    <font>
      <b/>
      <sz val="14"/>
      <color theme="1"/>
      <name val="Calibri"/>
      <family val="2"/>
      <scheme val="minor"/>
    </font>
    <font>
      <b/>
      <sz val="14"/>
      <color theme="1"/>
      <name val="Arial"/>
      <family val="2"/>
    </font>
    <font>
      <b/>
      <sz val="12"/>
      <color theme="1"/>
      <name val="Arial"/>
      <family val="2"/>
    </font>
    <font>
      <b/>
      <sz val="11"/>
      <color rgb="FF000000"/>
      <name val="Arial"/>
      <family val="2"/>
    </font>
    <font>
      <b/>
      <sz val="10"/>
      <color rgb="FF000000"/>
      <name val="Arial"/>
      <family val="2"/>
    </font>
    <font>
      <sz val="10"/>
      <color rgb="FF000000"/>
      <name val="Arial"/>
      <family val="2"/>
    </font>
    <font>
      <sz val="9"/>
      <color rgb="FF000000"/>
      <name val="Arial"/>
      <family val="2"/>
    </font>
    <font>
      <b/>
      <sz val="6.95"/>
      <color rgb="FF000000"/>
      <name val="Arial"/>
      <family val="2"/>
    </font>
    <font>
      <b/>
      <sz val="9"/>
      <color rgb="FF000000"/>
      <name val="Arial"/>
      <family val="2"/>
    </font>
    <font>
      <b/>
      <sz val="8"/>
      <color rgb="FF000000"/>
      <name val="Arial"/>
      <family val="2"/>
    </font>
    <font>
      <b/>
      <sz val="10"/>
      <color theme="1"/>
      <name val="Calibri"/>
      <family val="2"/>
      <scheme val="minor"/>
    </font>
    <font>
      <sz val="10"/>
      <color theme="1"/>
      <name val="Calibri"/>
      <family val="2"/>
      <scheme val="minor"/>
    </font>
    <font>
      <b/>
      <sz val="11"/>
      <color rgb="FF0000CC"/>
      <name val="Arial"/>
      <family val="2"/>
    </font>
    <font>
      <sz val="10"/>
      <color rgb="FF0000CC"/>
      <name val="Arial"/>
      <family val="2"/>
    </font>
    <font>
      <b/>
      <sz val="8"/>
      <color rgb="FF0000CC"/>
      <name val="Calibri"/>
      <family val="2"/>
      <scheme val="minor"/>
    </font>
    <font>
      <b/>
      <sz val="10"/>
      <color rgb="FF0000CC"/>
      <name val="Calibri"/>
      <family val="2"/>
      <scheme val="minor"/>
    </font>
    <font>
      <b/>
      <sz val="9"/>
      <color theme="1"/>
      <name val="Calibri"/>
      <family val="2"/>
      <scheme val="minor"/>
    </font>
    <font>
      <i/>
      <sz val="11"/>
      <color rgb="FF0000CC"/>
      <name val="Arial"/>
      <family val="2"/>
    </font>
    <font>
      <b/>
      <sz val="11"/>
      <color rgb="FF0000CC"/>
      <name val="Calibri"/>
      <family val="2"/>
      <scheme val="minor"/>
    </font>
    <font>
      <b/>
      <sz val="6"/>
      <color rgb="FF000000"/>
      <name val="Arial"/>
      <family val="2"/>
    </font>
    <font>
      <b/>
      <sz val="7"/>
      <color rgb="FF000000"/>
      <name val="Arial"/>
      <family val="2"/>
    </font>
    <font>
      <sz val="14"/>
      <color theme="1"/>
      <name val="Calibri"/>
      <family val="2"/>
      <scheme val="minor"/>
    </font>
    <font>
      <sz val="9"/>
      <color indexed="81"/>
      <name val="Tahoma"/>
      <family val="2"/>
    </font>
    <font>
      <sz val="8"/>
      <color theme="1"/>
      <name val="Calibri"/>
      <family val="2"/>
      <scheme val="minor"/>
    </font>
    <font>
      <sz val="11"/>
      <color theme="1"/>
      <name val="Calibri"/>
      <family val="2"/>
      <scheme val="minor"/>
    </font>
    <font>
      <b/>
      <sz val="9"/>
      <color indexed="81"/>
      <name val="Tahoma"/>
      <family val="2"/>
    </font>
    <font>
      <sz val="10"/>
      <color indexed="81"/>
      <name val="Tahoma"/>
      <family val="2"/>
    </font>
    <font>
      <b/>
      <sz val="10"/>
      <name val="Calibri"/>
      <family val="2"/>
      <scheme val="minor"/>
    </font>
    <font>
      <b/>
      <sz val="8"/>
      <color theme="1"/>
      <name val="Calibri"/>
      <family val="2"/>
      <scheme val="minor"/>
    </font>
    <font>
      <b/>
      <sz val="9"/>
      <color rgb="FF000000"/>
      <name val="Calibri"/>
      <family val="2"/>
      <scheme val="minor"/>
    </font>
    <font>
      <b/>
      <sz val="10"/>
      <name val="Arial"/>
      <family val="2"/>
    </font>
    <font>
      <b/>
      <sz val="6"/>
      <color theme="0" tint="-0.499984740745262"/>
      <name val="Calibri"/>
      <family val="2"/>
      <scheme val="minor"/>
    </font>
    <font>
      <b/>
      <sz val="8"/>
      <name val="Calibri"/>
      <family val="2"/>
      <scheme val="minor"/>
    </font>
    <font>
      <b/>
      <sz val="12"/>
      <color theme="1"/>
      <name val="Calibri"/>
      <family val="2"/>
      <scheme val="minor"/>
    </font>
    <font>
      <b/>
      <i/>
      <sz val="10"/>
      <name val="Arial"/>
      <family val="2"/>
    </font>
    <font>
      <b/>
      <sz val="12"/>
      <color theme="2" tint="-0.499984740745262"/>
      <name val="Calibri"/>
      <family val="2"/>
      <scheme val="minor"/>
    </font>
    <font>
      <b/>
      <sz val="10"/>
      <color indexed="81"/>
      <name val="Tahoma"/>
      <family val="2"/>
    </font>
    <font>
      <sz val="10"/>
      <color theme="1"/>
      <name val="Arial"/>
      <family val="2"/>
    </font>
    <font>
      <sz val="11"/>
      <color rgb="FF0000CC"/>
      <name val="Calibri"/>
      <family val="2"/>
      <scheme val="minor"/>
    </font>
    <font>
      <b/>
      <sz val="9"/>
      <color theme="1"/>
      <name val="Arial"/>
      <family val="2"/>
    </font>
    <font>
      <b/>
      <sz val="7"/>
      <color theme="0" tint="-0.499984740745262"/>
      <name val="Calibri"/>
      <family val="2"/>
      <scheme val="minor"/>
    </font>
    <font>
      <b/>
      <sz val="7"/>
      <name val="Calibri"/>
      <family val="2"/>
      <scheme val="minor"/>
    </font>
    <font>
      <b/>
      <sz val="12"/>
      <color rgb="FF000000"/>
      <name val="Arial"/>
      <family val="2"/>
    </font>
    <font>
      <sz val="12"/>
      <color rgb="FF000000"/>
      <name val="Arial"/>
      <family val="2"/>
    </font>
    <font>
      <b/>
      <sz val="13"/>
      <color theme="1"/>
      <name val="Arial"/>
      <family val="2"/>
    </font>
    <font>
      <b/>
      <sz val="7"/>
      <color theme="1"/>
      <name val="Times New Roman"/>
      <family val="1"/>
    </font>
    <font>
      <b/>
      <sz val="10"/>
      <color theme="1"/>
      <name val="Arial"/>
      <family val="2"/>
    </font>
    <font>
      <vertAlign val="superscript"/>
      <sz val="10"/>
      <color theme="1"/>
      <name val="Arial"/>
      <family val="2"/>
    </font>
    <font>
      <vertAlign val="superscript"/>
      <sz val="8"/>
      <color theme="1"/>
      <name val="Calibri"/>
      <family val="2"/>
      <scheme val="minor"/>
    </font>
    <font>
      <b/>
      <sz val="7.5"/>
      <color rgb="FF000000"/>
      <name val="Arial"/>
      <family val="2"/>
    </font>
    <font>
      <sz val="9"/>
      <name val="Arial"/>
      <family val="2"/>
    </font>
    <font>
      <b/>
      <sz val="12"/>
      <name val="Calibri"/>
      <family val="2"/>
      <scheme val="minor"/>
    </font>
    <font>
      <sz val="11"/>
      <color theme="0"/>
      <name val="Calibri"/>
      <family val="2"/>
      <scheme val="minor"/>
    </font>
    <font>
      <sz val="10"/>
      <color theme="0"/>
      <name val="Calibri"/>
      <family val="2"/>
      <scheme val="minor"/>
    </font>
    <font>
      <sz val="10"/>
      <color indexed="81"/>
      <name val="Arial"/>
      <family val="2"/>
    </font>
    <font>
      <b/>
      <sz val="9"/>
      <color indexed="81"/>
      <name val="Arial"/>
      <family val="2"/>
    </font>
    <font>
      <sz val="9"/>
      <color indexed="81"/>
      <name val="Arial"/>
      <family val="2"/>
    </font>
    <font>
      <sz val="9.5"/>
      <color indexed="81"/>
      <name val="Arial"/>
      <family val="2"/>
    </font>
    <font>
      <sz val="9.5"/>
      <color indexed="81"/>
      <name val="Tahoma"/>
      <family val="2"/>
    </font>
    <font>
      <b/>
      <sz val="7"/>
      <color rgb="FFFF0000"/>
      <name val="Arial"/>
      <family val="2"/>
    </font>
    <font>
      <b/>
      <sz val="6"/>
      <color rgb="FF000000"/>
      <name val="Wingdings 3"/>
      <family val="1"/>
      <charset val="2"/>
    </font>
    <font>
      <b/>
      <sz val="9"/>
      <color rgb="FF0000CC"/>
      <name val="Calibri"/>
      <family val="2"/>
      <scheme val="minor"/>
    </font>
    <font>
      <sz val="11"/>
      <color indexed="81"/>
      <name val="Arial"/>
      <family val="2"/>
    </font>
    <font>
      <b/>
      <sz val="16"/>
      <color rgb="FF0000CC"/>
      <name val="Calibri"/>
      <family val="2"/>
      <scheme val="minor"/>
    </font>
    <font>
      <b/>
      <sz val="12"/>
      <color rgb="FF0000CC"/>
      <name val="Calibri"/>
      <family val="2"/>
      <scheme val="minor"/>
    </font>
    <font>
      <b/>
      <sz val="14"/>
      <name val="Arial"/>
      <family val="2"/>
    </font>
    <font>
      <sz val="10"/>
      <color rgb="FF000099"/>
      <name val="Arial"/>
      <family val="2"/>
    </font>
    <font>
      <b/>
      <sz val="6"/>
      <color theme="1"/>
      <name val="Arial"/>
      <family val="2"/>
    </font>
    <font>
      <sz val="6"/>
      <color rgb="FF000000"/>
      <name val="Arial"/>
      <family val="2"/>
    </font>
    <font>
      <b/>
      <sz val="6"/>
      <color theme="1"/>
      <name val="Calibri"/>
      <family val="2"/>
      <scheme val="minor"/>
    </font>
    <font>
      <i/>
      <sz val="6"/>
      <color rgb="FF0000CC"/>
      <name val="Arial"/>
      <family val="2"/>
    </font>
    <font>
      <sz val="6"/>
      <color theme="1"/>
      <name val="Calibri"/>
      <family val="2"/>
      <scheme val="minor"/>
    </font>
    <font>
      <b/>
      <sz val="6"/>
      <name val="Arial"/>
      <family val="2"/>
    </font>
    <font>
      <sz val="6"/>
      <name val="Calibri"/>
      <family val="2"/>
      <scheme val="minor"/>
    </font>
    <font>
      <b/>
      <sz val="16"/>
      <color rgb="FF0000CC"/>
      <name val="Arial"/>
      <family val="2"/>
    </font>
    <font>
      <b/>
      <sz val="14"/>
      <color rgb="FF0000CC"/>
      <name val="Calibri"/>
      <family val="2"/>
      <scheme val="minor"/>
    </font>
    <font>
      <sz val="10"/>
      <name val="Arial"/>
      <family val="2"/>
    </font>
    <font>
      <sz val="9"/>
      <color indexed="81"/>
      <name val="Segoe UI"/>
      <family val="2"/>
    </font>
    <font>
      <b/>
      <sz val="9"/>
      <name val="Calibri"/>
      <family val="2"/>
      <scheme val="minor"/>
    </font>
    <font>
      <sz val="7"/>
      <color indexed="81"/>
      <name val="Segoe UI"/>
      <family val="2"/>
    </font>
    <font>
      <b/>
      <sz val="9.5"/>
      <color indexed="81"/>
      <name val="Arial"/>
      <family val="2"/>
    </font>
    <font>
      <i/>
      <sz val="10"/>
      <name val="Arial"/>
      <family val="2"/>
    </font>
    <font>
      <b/>
      <sz val="8"/>
      <name val="Arial"/>
      <family val="2"/>
    </font>
    <font>
      <sz val="10"/>
      <color rgb="FF000099"/>
      <name val="Arial"/>
      <family val="1"/>
    </font>
    <font>
      <sz val="7"/>
      <color rgb="FF000099"/>
      <name val="Times New Roman"/>
      <family val="1"/>
    </font>
  </fonts>
  <fills count="9">
    <fill>
      <patternFill patternType="none"/>
    </fill>
    <fill>
      <patternFill patternType="gray125"/>
    </fill>
    <fill>
      <patternFill patternType="solid">
        <fgColor theme="4" tint="0.79998168889431442"/>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rgb="FFD9D9D9"/>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top/>
      <bottom style="thin">
        <color indexed="64"/>
      </bottom>
      <diagonal/>
    </border>
    <border>
      <left style="thin">
        <color rgb="FF000000"/>
      </left>
      <right style="thin">
        <color indexed="64"/>
      </right>
      <top style="thin">
        <color rgb="FF000000"/>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style="thin">
        <color rgb="FF000000"/>
      </top>
      <bottom style="thin">
        <color indexed="64"/>
      </bottom>
      <diagonal/>
    </border>
    <border>
      <left/>
      <right style="thin">
        <color rgb="FF000000"/>
      </right>
      <top style="thin">
        <color rgb="FF000000"/>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top style="thin">
        <color rgb="FF000000"/>
      </top>
      <bottom style="thin">
        <color indexed="64"/>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diagonal/>
    </border>
    <border>
      <left/>
      <right style="medium">
        <color rgb="FF000000"/>
      </right>
      <top style="medium">
        <color rgb="FF000000"/>
      </top>
      <bottom/>
      <diagonal/>
    </border>
    <border>
      <left style="medium">
        <color rgb="FF000000"/>
      </left>
      <right/>
      <top style="medium">
        <color rgb="FF000000"/>
      </top>
      <bottom style="thin">
        <color indexed="64"/>
      </bottom>
      <diagonal/>
    </border>
    <border>
      <left/>
      <right style="medium">
        <color rgb="FF000000"/>
      </right>
      <top style="medium">
        <color rgb="FF000000"/>
      </top>
      <bottom style="thin">
        <color indexed="64"/>
      </bottom>
      <diagonal/>
    </border>
  </borders>
  <cellStyleXfs count="3">
    <xf numFmtId="0" fontId="0" fillId="0" borderId="0"/>
    <xf numFmtId="43" fontId="35" fillId="0" borderId="0" applyFont="0" applyFill="0" applyBorder="0" applyAlignment="0" applyProtection="0"/>
    <xf numFmtId="9" fontId="35" fillId="0" borderId="0" applyFont="0" applyFill="0" applyBorder="0" applyAlignment="0" applyProtection="0"/>
  </cellStyleXfs>
  <cellXfs count="345">
    <xf numFmtId="0" fontId="0" fillId="0" borderId="0" xfId="0"/>
    <xf numFmtId="0" fontId="8" fillId="2" borderId="1" xfId="0" applyFont="1" applyFill="1" applyBorder="1"/>
    <xf numFmtId="0" fontId="0" fillId="3" borderId="0" xfId="0" applyFill="1"/>
    <xf numFmtId="0" fontId="1" fillId="4" borderId="1" xfId="0" applyFont="1" applyFill="1" applyBorder="1"/>
    <xf numFmtId="0" fontId="0" fillId="2" borderId="9" xfId="0" applyFill="1" applyBorder="1"/>
    <xf numFmtId="0" fontId="7" fillId="2" borderId="9" xfId="0" applyFont="1" applyFill="1" applyBorder="1"/>
    <xf numFmtId="0" fontId="0" fillId="2" borderId="7" xfId="0" applyFill="1" applyBorder="1"/>
    <xf numFmtId="0" fontId="0" fillId="3" borderId="10" xfId="0" applyFill="1" applyBorder="1"/>
    <xf numFmtId="0" fontId="1" fillId="2" borderId="1" xfId="0" applyFont="1" applyFill="1" applyBorder="1" applyAlignment="1" applyProtection="1">
      <alignment horizontal="right"/>
      <protection hidden="1"/>
    </xf>
    <xf numFmtId="0" fontId="1" fillId="2" borderId="1" xfId="0" applyFont="1" applyFill="1" applyBorder="1" applyAlignment="1">
      <alignment horizontal="right"/>
    </xf>
    <xf numFmtId="0" fontId="27" fillId="3" borderId="6" xfId="0" applyFont="1" applyFill="1" applyBorder="1" applyAlignment="1">
      <alignment horizontal="left" vertical="top"/>
    </xf>
    <xf numFmtId="0" fontId="0" fillId="6" borderId="6" xfId="0" applyFill="1" applyBorder="1"/>
    <xf numFmtId="0" fontId="0" fillId="6" borderId="9" xfId="0" applyFill="1" applyBorder="1"/>
    <xf numFmtId="0" fontId="22" fillId="6" borderId="1" xfId="0" applyFont="1" applyFill="1" applyBorder="1"/>
    <xf numFmtId="0" fontId="32" fillId="3" borderId="1" xfId="0" applyFont="1" applyFill="1" applyBorder="1" applyAlignment="1">
      <alignment horizontal="center"/>
    </xf>
    <xf numFmtId="0" fontId="24" fillId="0" borderId="1" xfId="0" applyFont="1" applyBorder="1" applyAlignment="1" applyProtection="1">
      <alignment horizontal="center" vertical="center"/>
      <protection locked="0"/>
    </xf>
    <xf numFmtId="0" fontId="25" fillId="0" borderId="1" xfId="0" applyFont="1" applyBorder="1" applyAlignment="1" applyProtection="1">
      <alignment horizontal="center"/>
      <protection locked="0"/>
    </xf>
    <xf numFmtId="0" fontId="0" fillId="6" borderId="19" xfId="0" applyFill="1" applyBorder="1"/>
    <xf numFmtId="0" fontId="18" fillId="6" borderId="23" xfId="0" applyFont="1" applyFill="1" applyBorder="1" applyAlignment="1">
      <alignment horizontal="center" vertical="center" wrapText="1"/>
    </xf>
    <xf numFmtId="0" fontId="18" fillId="6" borderId="17" xfId="0" applyFont="1" applyFill="1" applyBorder="1" applyAlignment="1">
      <alignment horizontal="center" vertical="center" wrapText="1"/>
    </xf>
    <xf numFmtId="0" fontId="18" fillId="6" borderId="18" xfId="0" applyFont="1" applyFill="1" applyBorder="1" applyAlignment="1">
      <alignment horizontal="center" vertical="center" wrapText="1"/>
    </xf>
    <xf numFmtId="0" fontId="5" fillId="6" borderId="24" xfId="0" applyFont="1" applyFill="1" applyBorder="1" applyAlignment="1">
      <alignment horizontal="center" vertical="top" wrapText="1"/>
    </xf>
    <xf numFmtId="0" fontId="5" fillId="6" borderId="25" xfId="0" applyFont="1" applyFill="1" applyBorder="1" applyAlignment="1">
      <alignment horizontal="center" vertical="top" wrapText="1"/>
    </xf>
    <xf numFmtId="0" fontId="5" fillId="6" borderId="26" xfId="0" applyFont="1" applyFill="1" applyBorder="1" applyAlignment="1">
      <alignment horizontal="center" vertical="top" wrapText="1"/>
    </xf>
    <xf numFmtId="0" fontId="5" fillId="6" borderId="27" xfId="0" applyFont="1" applyFill="1" applyBorder="1" applyAlignment="1">
      <alignment horizontal="center" vertical="top" wrapText="1"/>
    </xf>
    <xf numFmtId="164" fontId="24" fillId="3" borderId="3" xfId="2" applyNumberFormat="1" applyFont="1" applyFill="1" applyBorder="1" applyAlignment="1" applyProtection="1">
      <alignment horizontal="center" vertical="center"/>
    </xf>
    <xf numFmtId="0" fontId="22" fillId="3" borderId="3" xfId="0" applyFont="1" applyFill="1" applyBorder="1"/>
    <xf numFmtId="0" fontId="19" fillId="3" borderId="3" xfId="0" applyFont="1" applyFill="1" applyBorder="1" applyAlignment="1">
      <alignment horizontal="center" vertical="center" wrapText="1"/>
    </xf>
    <xf numFmtId="0" fontId="27" fillId="6" borderId="1" xfId="0" applyFont="1" applyFill="1" applyBorder="1" applyAlignment="1">
      <alignment horizontal="center" vertical="top"/>
    </xf>
    <xf numFmtId="0" fontId="31" fillId="3" borderId="3" xfId="0" applyFont="1" applyFill="1" applyBorder="1" applyAlignment="1">
      <alignment horizontal="center" vertical="center" wrapText="1"/>
    </xf>
    <xf numFmtId="0" fontId="25" fillId="3" borderId="3" xfId="0" applyFont="1" applyFill="1" applyBorder="1" applyAlignment="1" applyProtection="1">
      <alignment horizontal="center" vertical="center" wrapText="1"/>
      <protection hidden="1"/>
    </xf>
    <xf numFmtId="0" fontId="0" fillId="3" borderId="5" xfId="0" applyFill="1" applyBorder="1" applyProtection="1">
      <protection hidden="1"/>
    </xf>
    <xf numFmtId="0" fontId="27" fillId="6" borderId="1" xfId="0" applyFont="1" applyFill="1" applyBorder="1" applyAlignment="1">
      <alignment horizontal="center"/>
    </xf>
    <xf numFmtId="0" fontId="27" fillId="6" borderId="1" xfId="0" applyFont="1" applyFill="1" applyBorder="1"/>
    <xf numFmtId="0" fontId="24" fillId="0" borderId="1" xfId="0" applyFont="1" applyBorder="1" applyAlignment="1" applyProtection="1">
      <alignment horizontal="center" vertical="center" wrapText="1"/>
      <protection locked="0"/>
    </xf>
    <xf numFmtId="0" fontId="24" fillId="0" borderId="1" xfId="0" applyFont="1" applyBorder="1" applyAlignment="1" applyProtection="1">
      <alignment horizontal="right" vertical="center" wrapText="1"/>
      <protection locked="0"/>
    </xf>
    <xf numFmtId="1" fontId="43" fillId="6" borderId="1" xfId="0" applyNumberFormat="1" applyFont="1" applyFill="1" applyBorder="1" applyAlignment="1">
      <alignment horizontal="center" vertical="center"/>
    </xf>
    <xf numFmtId="0" fontId="11" fillId="3" borderId="1" xfId="0" applyFont="1" applyFill="1" applyBorder="1" applyAlignment="1">
      <alignment horizontal="center"/>
    </xf>
    <xf numFmtId="0" fontId="12" fillId="2" borderId="6" xfId="0" applyFont="1" applyFill="1" applyBorder="1"/>
    <xf numFmtId="43" fontId="0" fillId="0" borderId="0" xfId="1" applyFont="1"/>
    <xf numFmtId="43" fontId="9" fillId="0" borderId="1" xfId="1" applyFont="1" applyBorder="1" applyAlignment="1" applyProtection="1">
      <alignment horizontal="left" vertical="top" wrapText="1"/>
      <protection locked="0"/>
    </xf>
    <xf numFmtId="0" fontId="34" fillId="3" borderId="1" xfId="0" applyFont="1" applyFill="1" applyBorder="1"/>
    <xf numFmtId="0" fontId="30" fillId="3" borderId="0" xfId="0" applyFont="1" applyFill="1" applyAlignment="1">
      <alignment horizontal="center" vertical="center" wrapText="1"/>
    </xf>
    <xf numFmtId="0" fontId="44" fillId="3" borderId="1" xfId="0" applyFont="1" applyFill="1" applyBorder="1" applyAlignment="1">
      <alignment horizontal="center" vertical="center"/>
    </xf>
    <xf numFmtId="0" fontId="0" fillId="3" borderId="5" xfId="0" applyFill="1" applyBorder="1"/>
    <xf numFmtId="0" fontId="0" fillId="3" borderId="8" xfId="0" applyFill="1" applyBorder="1"/>
    <xf numFmtId="0" fontId="0" fillId="3" borderId="15" xfId="0" applyFill="1" applyBorder="1"/>
    <xf numFmtId="0" fontId="0" fillId="3" borderId="16" xfId="0" applyFill="1" applyBorder="1"/>
    <xf numFmtId="0" fontId="29" fillId="0" borderId="1" xfId="0" applyFont="1" applyBorder="1" applyAlignment="1" applyProtection="1">
      <alignment horizontal="center" vertical="center"/>
      <protection locked="0"/>
    </xf>
    <xf numFmtId="0" fontId="0" fillId="3" borderId="0" xfId="0" quotePrefix="1" applyFill="1"/>
    <xf numFmtId="0" fontId="27" fillId="3" borderId="0" xfId="0" applyFont="1" applyFill="1" applyAlignment="1">
      <alignment horizontal="left" vertical="top" wrapText="1"/>
    </xf>
    <xf numFmtId="0" fontId="26" fillId="0" borderId="1" xfId="0" applyFont="1" applyBorder="1" applyAlignment="1" applyProtection="1">
      <alignment horizontal="center" vertical="center" wrapText="1"/>
      <protection locked="0"/>
    </xf>
    <xf numFmtId="0" fontId="1" fillId="3" borderId="1" xfId="0" applyFont="1" applyFill="1" applyBorder="1" applyAlignment="1">
      <alignment vertical="top" wrapText="1"/>
    </xf>
    <xf numFmtId="0" fontId="0" fillId="0" borderId="0" xfId="0" applyProtection="1">
      <protection locked="0"/>
    </xf>
    <xf numFmtId="0" fontId="45" fillId="3" borderId="1" xfId="0" applyFont="1" applyFill="1" applyBorder="1" applyAlignment="1">
      <alignment horizontal="left" vertical="top"/>
    </xf>
    <xf numFmtId="9" fontId="46" fillId="3" borderId="1" xfId="2" applyFont="1" applyFill="1" applyBorder="1" applyAlignment="1">
      <alignment horizontal="center"/>
    </xf>
    <xf numFmtId="0" fontId="1" fillId="6" borderId="2" xfId="0" applyFont="1" applyFill="1" applyBorder="1" applyAlignment="1">
      <alignment horizontal="center"/>
    </xf>
    <xf numFmtId="9" fontId="32" fillId="3" borderId="7" xfId="0" applyNumberFormat="1" applyFont="1" applyFill="1" applyBorder="1" applyAlignment="1">
      <alignment horizontal="center"/>
    </xf>
    <xf numFmtId="0" fontId="21" fillId="4" borderId="1" xfId="0" applyFont="1" applyFill="1" applyBorder="1"/>
    <xf numFmtId="0" fontId="9" fillId="0" borderId="1" xfId="0" applyFont="1" applyBorder="1" applyAlignment="1" applyProtection="1">
      <alignment horizontal="left" vertical="top"/>
      <protection locked="0"/>
    </xf>
    <xf numFmtId="0" fontId="49" fillId="0" borderId="1" xfId="0" applyFont="1" applyBorder="1" applyAlignment="1" applyProtection="1">
      <alignment horizontal="center" vertical="center"/>
      <protection locked="0"/>
    </xf>
    <xf numFmtId="0" fontId="31" fillId="5" borderId="2" xfId="0" applyFont="1" applyFill="1" applyBorder="1" applyAlignment="1">
      <alignment horizontal="center" vertical="center" wrapText="1"/>
    </xf>
    <xf numFmtId="0" fontId="31" fillId="5" borderId="3" xfId="0" applyFont="1" applyFill="1" applyBorder="1" applyAlignment="1">
      <alignment horizontal="center" vertical="center" wrapText="1"/>
    </xf>
    <xf numFmtId="0" fontId="31" fillId="5" borderId="4" xfId="0" applyFont="1" applyFill="1" applyBorder="1" applyAlignment="1">
      <alignment horizontal="center" vertical="center" wrapText="1"/>
    </xf>
    <xf numFmtId="0" fontId="41" fillId="3" borderId="1" xfId="0" applyFont="1" applyFill="1" applyBorder="1" applyAlignment="1">
      <alignment horizontal="center" vertical="center"/>
    </xf>
    <xf numFmtId="0" fontId="38" fillId="3" borderId="1" xfId="2" applyNumberFormat="1" applyFont="1" applyFill="1" applyBorder="1" applyAlignment="1" applyProtection="1">
      <alignment horizontal="center" vertical="center" wrapText="1"/>
    </xf>
    <xf numFmtId="1" fontId="43" fillId="3" borderId="1" xfId="0" applyNumberFormat="1" applyFont="1" applyFill="1" applyBorder="1" applyAlignment="1">
      <alignment horizontal="center" vertical="center"/>
    </xf>
    <xf numFmtId="0" fontId="1" fillId="3" borderId="1" xfId="0" applyFont="1" applyFill="1" applyBorder="1" applyAlignment="1">
      <alignment horizontal="center" vertical="center"/>
    </xf>
    <xf numFmtId="0" fontId="0" fillId="3" borderId="0" xfId="0" applyFill="1" applyProtection="1">
      <protection locked="0"/>
    </xf>
    <xf numFmtId="0" fontId="24" fillId="0" borderId="1" xfId="0" applyFont="1" applyBorder="1" applyAlignment="1" applyProtection="1">
      <alignment horizontal="left" vertical="center" wrapText="1"/>
      <protection locked="0"/>
    </xf>
    <xf numFmtId="2" fontId="51" fillId="3" borderId="1" xfId="0" applyNumberFormat="1" applyFont="1" applyFill="1" applyBorder="1" applyAlignment="1">
      <alignment horizontal="center" vertical="center" textRotation="90"/>
    </xf>
    <xf numFmtId="2" fontId="0" fillId="3" borderId="0" xfId="0" applyNumberFormat="1" applyFill="1" applyProtection="1">
      <protection locked="0"/>
    </xf>
    <xf numFmtId="2" fontId="52" fillId="3" borderId="1" xfId="0" applyNumberFormat="1" applyFont="1" applyFill="1" applyBorder="1" applyAlignment="1">
      <alignment horizontal="center" vertical="center"/>
    </xf>
    <xf numFmtId="0" fontId="1" fillId="6" borderId="1" xfId="0" applyFont="1" applyFill="1" applyBorder="1" applyAlignment="1">
      <alignment horizontal="center"/>
    </xf>
    <xf numFmtId="0" fontId="27" fillId="0" borderId="1" xfId="0" applyFont="1" applyBorder="1" applyAlignment="1" applyProtection="1">
      <alignment horizontal="left" vertical="top" wrapText="1"/>
      <protection locked="0"/>
    </xf>
    <xf numFmtId="0" fontId="38" fillId="3" borderId="1" xfId="0" applyFont="1" applyFill="1" applyBorder="1" applyAlignment="1">
      <alignment horizontal="center" vertical="center" wrapText="1"/>
    </xf>
    <xf numFmtId="0" fontId="0" fillId="0" borderId="1" xfId="0" applyBorder="1" applyAlignment="1" applyProtection="1">
      <alignment wrapText="1"/>
      <protection locked="0"/>
    </xf>
    <xf numFmtId="0" fontId="7" fillId="6" borderId="1" xfId="0" applyFont="1" applyFill="1" applyBorder="1" applyAlignment="1">
      <alignment horizontal="center" vertical="center" wrapText="1"/>
    </xf>
    <xf numFmtId="0" fontId="34" fillId="0" borderId="0" xfId="0" applyFont="1"/>
    <xf numFmtId="0" fontId="39" fillId="3" borderId="1" xfId="0" applyFont="1" applyFill="1" applyBorder="1"/>
    <xf numFmtId="0" fontId="61" fillId="0" borderId="1" xfId="0" applyFont="1" applyBorder="1" applyAlignment="1">
      <alignment horizontal="center" vertical="center" wrapText="1"/>
    </xf>
    <xf numFmtId="0" fontId="44" fillId="3" borderId="1" xfId="0" applyFont="1" applyFill="1" applyBorder="1" applyAlignment="1">
      <alignment horizontal="center"/>
    </xf>
    <xf numFmtId="0" fontId="62" fillId="3" borderId="1" xfId="0" applyFont="1" applyFill="1" applyBorder="1" applyAlignment="1">
      <alignment horizontal="center" vertical="center"/>
    </xf>
    <xf numFmtId="0" fontId="1" fillId="0" borderId="9" xfId="0" applyFont="1" applyBorder="1"/>
    <xf numFmtId="0" fontId="32" fillId="0" borderId="9" xfId="0" applyFont="1" applyBorder="1" applyAlignment="1">
      <alignment horizontal="center"/>
    </xf>
    <xf numFmtId="0" fontId="44" fillId="4" borderId="1" xfId="0" applyFont="1" applyFill="1" applyBorder="1"/>
    <xf numFmtId="0" fontId="1" fillId="3" borderId="1" xfId="0" applyFont="1" applyFill="1" applyBorder="1" applyAlignment="1">
      <alignment horizontal="right"/>
    </xf>
    <xf numFmtId="0" fontId="1" fillId="0" borderId="1" xfId="0" applyFont="1" applyBorder="1" applyAlignment="1">
      <alignment horizontal="center"/>
    </xf>
    <xf numFmtId="0" fontId="49" fillId="0" borderId="7" xfId="0" applyFont="1" applyBorder="1" applyAlignment="1" applyProtection="1">
      <alignment horizontal="center" vertical="center"/>
      <protection locked="0"/>
    </xf>
    <xf numFmtId="0" fontId="27" fillId="6" borderId="1" xfId="0" applyFont="1" applyFill="1" applyBorder="1" applyAlignment="1">
      <alignment horizontal="center" wrapText="1"/>
    </xf>
    <xf numFmtId="2" fontId="42" fillId="3" borderId="1" xfId="0" applyNumberFormat="1" applyFont="1" applyFill="1" applyBorder="1" applyAlignment="1">
      <alignment horizontal="center" vertical="center" textRotation="90"/>
    </xf>
    <xf numFmtId="0" fontId="39" fillId="6" borderId="1" xfId="0" applyFont="1" applyFill="1" applyBorder="1" applyAlignment="1">
      <alignment horizontal="center" wrapText="1"/>
    </xf>
    <xf numFmtId="2" fontId="52" fillId="3" borderId="0" xfId="0" applyNumberFormat="1" applyFont="1" applyFill="1" applyAlignment="1">
      <alignment horizontal="center" vertical="center"/>
    </xf>
    <xf numFmtId="0" fontId="44" fillId="6" borderId="6" xfId="0" applyFont="1" applyFill="1" applyBorder="1" applyAlignment="1">
      <alignment horizontal="center" vertical="center" wrapText="1"/>
    </xf>
    <xf numFmtId="0" fontId="21" fillId="6" borderId="6" xfId="0" applyFont="1" applyFill="1" applyBorder="1" applyAlignment="1">
      <alignment horizontal="center" vertical="center" wrapText="1"/>
    </xf>
    <xf numFmtId="0" fontId="21" fillId="3" borderId="0" xfId="0" applyFont="1" applyFill="1" applyAlignment="1">
      <alignment horizontal="left" wrapText="1"/>
    </xf>
    <xf numFmtId="0" fontId="5" fillId="3" borderId="1" xfId="0" applyFont="1" applyFill="1" applyBorder="1"/>
    <xf numFmtId="0" fontId="1" fillId="4" borderId="1" xfId="0" applyFont="1" applyFill="1" applyBorder="1" applyAlignment="1">
      <alignment horizontal="right"/>
    </xf>
    <xf numFmtId="2" fontId="64" fillId="8" borderId="0" xfId="0" applyNumberFormat="1" applyFont="1" applyFill="1" applyAlignment="1" applyProtection="1">
      <alignment horizontal="center"/>
      <protection hidden="1"/>
    </xf>
    <xf numFmtId="0" fontId="63" fillId="0" borderId="0" xfId="0" applyFont="1" applyAlignment="1" applyProtection="1">
      <alignment horizontal="center"/>
      <protection hidden="1"/>
    </xf>
    <xf numFmtId="165" fontId="24" fillId="0" borderId="1" xfId="0" applyNumberFormat="1" applyFont="1" applyBorder="1" applyAlignment="1" applyProtection="1">
      <alignment horizontal="center" vertical="center" wrapText="1"/>
      <protection locked="0"/>
    </xf>
    <xf numFmtId="0" fontId="30" fillId="5" borderId="1" xfId="0" applyFont="1" applyFill="1" applyBorder="1" applyAlignment="1">
      <alignment horizontal="right" vertical="center" wrapText="1"/>
    </xf>
    <xf numFmtId="164" fontId="42" fillId="3" borderId="1" xfId="0" applyNumberFormat="1" applyFont="1" applyFill="1" applyBorder="1" applyAlignment="1">
      <alignment horizontal="center" vertical="center" textRotation="90"/>
    </xf>
    <xf numFmtId="9" fontId="52" fillId="3" borderId="1" xfId="2" applyFont="1" applyFill="1" applyBorder="1" applyAlignment="1">
      <alignment horizontal="center" vertical="center"/>
    </xf>
    <xf numFmtId="0" fontId="27" fillId="3" borderId="1" xfId="0" applyFont="1" applyFill="1" applyBorder="1" applyAlignment="1">
      <alignment horizontal="center"/>
    </xf>
    <xf numFmtId="0" fontId="26" fillId="0" borderId="1" xfId="0" applyFont="1" applyBorder="1" applyAlignment="1" applyProtection="1">
      <alignment horizontal="center" vertical="center"/>
      <protection locked="0"/>
    </xf>
    <xf numFmtId="0" fontId="26" fillId="0" borderId="1" xfId="0" applyFont="1" applyBorder="1" applyAlignment="1" applyProtection="1">
      <alignment horizontal="right" vertical="top"/>
      <protection locked="0"/>
    </xf>
    <xf numFmtId="0" fontId="1" fillId="3" borderId="7" xfId="0" applyFont="1" applyFill="1" applyBorder="1" applyAlignment="1">
      <alignment vertical="center"/>
    </xf>
    <xf numFmtId="0" fontId="26" fillId="0" borderId="2" xfId="0" applyFont="1" applyBorder="1" applyAlignment="1" applyProtection="1">
      <alignment horizontal="center"/>
      <protection locked="0"/>
    </xf>
    <xf numFmtId="0" fontId="1" fillId="3" borderId="1" xfId="0" applyFont="1" applyFill="1" applyBorder="1" applyAlignment="1">
      <alignment vertical="center"/>
    </xf>
    <xf numFmtId="0" fontId="9" fillId="0" borderId="1" xfId="1" applyNumberFormat="1" applyFont="1" applyBorder="1" applyAlignment="1" applyProtection="1">
      <alignment horizontal="left" vertical="top" wrapText="1"/>
      <protection locked="0"/>
    </xf>
    <xf numFmtId="0" fontId="24" fillId="6" borderId="1" xfId="0" applyFont="1" applyFill="1" applyBorder="1" applyAlignment="1" applyProtection="1">
      <alignment horizontal="right" vertical="center"/>
      <protection locked="0"/>
    </xf>
    <xf numFmtId="0" fontId="9" fillId="0" borderId="6" xfId="0" applyFont="1" applyBorder="1" applyAlignment="1" applyProtection="1">
      <alignment horizontal="left" vertical="top" wrapText="1"/>
      <protection locked="0"/>
    </xf>
    <xf numFmtId="0" fontId="72" fillId="6" borderId="1" xfId="0" applyFont="1" applyFill="1" applyBorder="1" applyAlignment="1">
      <alignment horizontal="center" vertical="top"/>
    </xf>
    <xf numFmtId="0" fontId="1" fillId="3" borderId="0" xfId="0" applyFont="1" applyFill="1" applyAlignment="1">
      <alignment horizontal="left" wrapText="1"/>
    </xf>
    <xf numFmtId="0" fontId="0" fillId="4" borderId="7" xfId="0" applyFill="1" applyBorder="1"/>
    <xf numFmtId="0" fontId="1" fillId="3" borderId="1" xfId="0" applyFont="1" applyFill="1" applyBorder="1"/>
    <xf numFmtId="0" fontId="1" fillId="3" borderId="1" xfId="0" applyFont="1" applyFill="1" applyBorder="1" applyAlignment="1">
      <alignment horizontal="center"/>
    </xf>
    <xf numFmtId="0" fontId="0" fillId="3" borderId="14" xfId="0" applyFill="1" applyBorder="1"/>
    <xf numFmtId="0" fontId="75" fillId="8" borderId="1" xfId="0" applyFont="1" applyFill="1" applyBorder="1" applyAlignment="1" applyProtection="1">
      <alignment horizontal="center"/>
      <protection locked="0"/>
    </xf>
    <xf numFmtId="0" fontId="23" fillId="8" borderId="1" xfId="0" applyFont="1" applyFill="1" applyBorder="1" applyProtection="1">
      <protection locked="0"/>
    </xf>
    <xf numFmtId="0" fontId="1" fillId="3" borderId="1" xfId="0" applyFont="1" applyFill="1" applyBorder="1" applyAlignment="1">
      <alignment wrapText="1"/>
    </xf>
    <xf numFmtId="0" fontId="0" fillId="3" borderId="7" xfId="0" applyFill="1" applyBorder="1"/>
    <xf numFmtId="0" fontId="1" fillId="3" borderId="6" xfId="0" applyFont="1" applyFill="1" applyBorder="1" applyAlignment="1">
      <alignment horizontal="center"/>
    </xf>
    <xf numFmtId="0" fontId="1" fillId="3" borderId="6" xfId="0" applyFont="1" applyFill="1" applyBorder="1" applyAlignment="1">
      <alignment horizontal="left" wrapText="1"/>
    </xf>
    <xf numFmtId="0" fontId="0" fillId="4" borderId="9" xfId="0" applyFill="1" applyBorder="1"/>
    <xf numFmtId="0" fontId="0" fillId="3" borderId="19" xfId="0" applyFill="1" applyBorder="1"/>
    <xf numFmtId="0" fontId="1" fillId="3" borderId="7" xfId="0" applyFont="1" applyFill="1" applyBorder="1" applyAlignment="1">
      <alignment horizontal="center" wrapText="1"/>
    </xf>
    <xf numFmtId="0" fontId="75" fillId="8" borderId="7" xfId="0" applyFont="1" applyFill="1" applyBorder="1" applyAlignment="1" applyProtection="1">
      <alignment horizontal="center"/>
      <protection locked="0"/>
    </xf>
    <xf numFmtId="0" fontId="74" fillId="3" borderId="7" xfId="0" applyFont="1" applyFill="1" applyBorder="1" applyAlignment="1">
      <alignment horizontal="center"/>
    </xf>
    <xf numFmtId="0" fontId="78" fillId="4" borderId="3" xfId="0" applyFont="1" applyFill="1" applyBorder="1" applyAlignment="1">
      <alignment horizontal="left"/>
    </xf>
    <xf numFmtId="0" fontId="79" fillId="3" borderId="3" xfId="0" applyFont="1" applyFill="1" applyBorder="1" applyAlignment="1">
      <alignment horizontal="left" vertical="top"/>
    </xf>
    <xf numFmtId="0" fontId="30" fillId="3" borderId="3" xfId="0" applyFont="1" applyFill="1" applyBorder="1" applyAlignment="1">
      <alignment horizontal="left"/>
    </xf>
    <xf numFmtId="0" fontId="79" fillId="3" borderId="3" xfId="0" applyFont="1" applyFill="1" applyBorder="1" applyAlignment="1">
      <alignment horizontal="left" vertical="top" wrapText="1"/>
    </xf>
    <xf numFmtId="0" fontId="80" fillId="3" borderId="3" xfId="0" applyFont="1" applyFill="1" applyBorder="1" applyAlignment="1">
      <alignment horizontal="center"/>
    </xf>
    <xf numFmtId="0" fontId="80" fillId="3" borderId="3" xfId="0" applyFont="1" applyFill="1" applyBorder="1" applyAlignment="1">
      <alignment horizontal="center" wrapText="1"/>
    </xf>
    <xf numFmtId="0" fontId="81" fillId="0" borderId="3" xfId="0" applyFont="1" applyBorder="1" applyAlignment="1" applyProtection="1">
      <alignment horizontal="center" wrapText="1"/>
      <protection locked="0"/>
    </xf>
    <xf numFmtId="0" fontId="30" fillId="3" borderId="3" xfId="0" applyFont="1" applyFill="1" applyBorder="1" applyAlignment="1">
      <alignment horizontal="center"/>
    </xf>
    <xf numFmtId="0" fontId="79" fillId="3" borderId="3" xfId="0" applyFont="1" applyFill="1" applyBorder="1" applyAlignment="1">
      <alignment horizontal="center" wrapText="1"/>
    </xf>
    <xf numFmtId="0" fontId="82" fillId="3" borderId="3" xfId="0" applyFont="1" applyFill="1" applyBorder="1" applyAlignment="1">
      <alignment horizontal="center"/>
    </xf>
    <xf numFmtId="0" fontId="83" fillId="3" borderId="3" xfId="0" applyFont="1" applyFill="1" applyBorder="1" applyAlignment="1" applyProtection="1">
      <alignment horizontal="center" wrapText="1"/>
      <protection locked="0"/>
    </xf>
    <xf numFmtId="0" fontId="82" fillId="0" borderId="0" xfId="0" applyFont="1"/>
    <xf numFmtId="0" fontId="79" fillId="0" borderId="3" xfId="0" applyFont="1" applyBorder="1" applyAlignment="1">
      <alignment horizontal="center" vertical="center" textRotation="90" wrapText="1"/>
    </xf>
    <xf numFmtId="0" fontId="16" fillId="0" borderId="1" xfId="0" applyFont="1" applyBorder="1" applyAlignment="1">
      <alignment vertical="center" wrapText="1"/>
    </xf>
    <xf numFmtId="0" fontId="75" fillId="8" borderId="4" xfId="0" applyFont="1" applyFill="1" applyBorder="1" applyAlignment="1" applyProtection="1">
      <alignment horizontal="center"/>
      <protection locked="0"/>
    </xf>
    <xf numFmtId="0" fontId="21" fillId="6" borderId="6" xfId="0" applyFont="1" applyFill="1" applyBorder="1" applyAlignment="1">
      <alignment vertical="center" wrapText="1"/>
    </xf>
    <xf numFmtId="0" fontId="0" fillId="2" borderId="10" xfId="0" applyFill="1" applyBorder="1"/>
    <xf numFmtId="0" fontId="0" fillId="3" borderId="13" xfId="0" applyFill="1" applyBorder="1"/>
    <xf numFmtId="0" fontId="5" fillId="3" borderId="15" xfId="0" applyFont="1" applyFill="1" applyBorder="1"/>
    <xf numFmtId="0" fontId="44" fillId="3" borderId="19" xfId="0" applyFont="1" applyFill="1" applyBorder="1" applyAlignment="1">
      <alignment horizontal="right"/>
    </xf>
    <xf numFmtId="2" fontId="0" fillId="3" borderId="19" xfId="0" applyNumberFormat="1" applyFill="1" applyBorder="1"/>
    <xf numFmtId="0" fontId="27" fillId="0" borderId="3" xfId="0" applyFont="1" applyBorder="1" applyAlignment="1" applyProtection="1">
      <alignment horizontal="left" vertical="top" wrapText="1"/>
      <protection locked="0"/>
    </xf>
    <xf numFmtId="0" fontId="42" fillId="3" borderId="2" xfId="0" applyFont="1" applyFill="1" applyBorder="1" applyAlignment="1">
      <alignment horizontal="center" vertical="center"/>
    </xf>
    <xf numFmtId="0" fontId="27" fillId="3" borderId="3" xfId="0" applyFont="1" applyFill="1" applyBorder="1" applyAlignment="1" applyProtection="1">
      <alignment horizontal="left" vertical="top" wrapText="1"/>
      <protection locked="0"/>
    </xf>
    <xf numFmtId="0" fontId="21" fillId="6" borderId="1" xfId="0" applyFont="1" applyFill="1" applyBorder="1" applyAlignment="1">
      <alignment vertical="center" wrapText="1"/>
    </xf>
    <xf numFmtId="0" fontId="21" fillId="6" borderId="1" xfId="0" applyFont="1" applyFill="1" applyBorder="1" applyAlignment="1">
      <alignment horizontal="center" vertical="center" wrapText="1"/>
    </xf>
    <xf numFmtId="0" fontId="72" fillId="0" borderId="1" xfId="0" applyFont="1" applyBorder="1" applyAlignment="1" applyProtection="1">
      <alignment horizontal="center" vertical="center" wrapText="1"/>
      <protection locked="0"/>
    </xf>
    <xf numFmtId="166" fontId="84" fillId="3" borderId="3" xfId="2" applyNumberFormat="1" applyFont="1" applyFill="1" applyBorder="1" applyAlignment="1" applyProtection="1">
      <alignment horizontal="center" vertical="center" textRotation="90" wrapText="1"/>
    </xf>
    <xf numFmtId="0" fontId="81" fillId="0" borderId="5" xfId="0" applyFont="1" applyBorder="1" applyAlignment="1" applyProtection="1">
      <alignment horizontal="center" wrapText="1"/>
      <protection locked="0"/>
    </xf>
    <xf numFmtId="0" fontId="81" fillId="0" borderId="15" xfId="0" applyFont="1" applyBorder="1" applyAlignment="1" applyProtection="1">
      <alignment horizontal="center" wrapText="1"/>
      <protection locked="0"/>
    </xf>
    <xf numFmtId="0" fontId="1" fillId="3" borderId="1" xfId="0" applyFont="1" applyFill="1" applyBorder="1" applyAlignment="1">
      <alignment horizontal="center" wrapText="1"/>
    </xf>
    <xf numFmtId="0" fontId="74" fillId="3" borderId="1" xfId="0" applyFont="1" applyFill="1" applyBorder="1" applyAlignment="1">
      <alignment horizontal="center"/>
    </xf>
    <xf numFmtId="0" fontId="16" fillId="3" borderId="0" xfId="0" applyFont="1" applyFill="1" applyAlignment="1">
      <alignment horizontal="left" vertical="center" wrapText="1" indent="1"/>
    </xf>
    <xf numFmtId="0" fontId="16" fillId="3" borderId="0" xfId="0" applyFont="1" applyFill="1" applyAlignment="1">
      <alignment horizontal="left" vertical="center" indent="1"/>
    </xf>
    <xf numFmtId="0" fontId="86" fillId="3" borderId="7" xfId="0" applyFont="1" applyFill="1" applyBorder="1" applyAlignment="1">
      <alignment horizontal="center"/>
    </xf>
    <xf numFmtId="0" fontId="85" fillId="3" borderId="16" xfId="0" applyFont="1" applyFill="1" applyBorder="1" applyAlignment="1">
      <alignment horizontal="center" vertical="center"/>
    </xf>
    <xf numFmtId="0" fontId="0" fillId="3" borderId="4" xfId="0" applyFill="1" applyBorder="1"/>
    <xf numFmtId="0" fontId="0" fillId="3" borderId="6" xfId="0" applyFill="1" applyBorder="1"/>
    <xf numFmtId="0" fontId="82" fillId="3" borderId="9" xfId="0" applyFont="1" applyFill="1" applyBorder="1" applyAlignment="1">
      <alignment horizontal="center"/>
    </xf>
    <xf numFmtId="0" fontId="74" fillId="3" borderId="9" xfId="0" applyFont="1" applyFill="1" applyBorder="1" applyAlignment="1">
      <alignment horizontal="center"/>
    </xf>
    <xf numFmtId="0" fontId="24" fillId="0" borderId="1" xfId="0" applyFont="1" applyBorder="1" applyAlignment="1">
      <alignment vertical="center" wrapText="1"/>
    </xf>
    <xf numFmtId="0" fontId="1" fillId="3" borderId="2" xfId="0" applyFont="1" applyFill="1" applyBorder="1" applyAlignment="1">
      <alignment horizontal="right"/>
    </xf>
    <xf numFmtId="2" fontId="29" fillId="3" borderId="2" xfId="0" applyNumberFormat="1" applyFont="1" applyFill="1" applyBorder="1"/>
    <xf numFmtId="0" fontId="1" fillId="3" borderId="3" xfId="0" applyFont="1" applyFill="1" applyBorder="1" applyAlignment="1">
      <alignment horizontal="right"/>
    </xf>
    <xf numFmtId="2" fontId="29" fillId="3" borderId="3" xfId="0" applyNumberFormat="1" applyFont="1" applyFill="1" applyBorder="1"/>
    <xf numFmtId="0" fontId="1" fillId="3" borderId="4" xfId="0" applyFont="1" applyFill="1" applyBorder="1" applyAlignment="1">
      <alignment horizontal="right"/>
    </xf>
    <xf numFmtId="2" fontId="29" fillId="3" borderId="4" xfId="0" applyNumberFormat="1" applyFont="1" applyFill="1" applyBorder="1"/>
    <xf numFmtId="0" fontId="72" fillId="0" borderId="1" xfId="0" applyFont="1" applyBorder="1" applyAlignment="1" applyProtection="1">
      <alignment horizontal="left" vertical="top" wrapText="1"/>
      <protection locked="0"/>
    </xf>
    <xf numFmtId="0" fontId="89" fillId="0" borderId="1" xfId="0" applyFont="1" applyBorder="1" applyAlignment="1" applyProtection="1">
      <alignment horizontal="left" vertical="top" wrapText="1"/>
      <protection locked="0"/>
    </xf>
    <xf numFmtId="0" fontId="22" fillId="3" borderId="6" xfId="0" applyFont="1" applyFill="1" applyBorder="1" applyAlignment="1">
      <alignment horizontal="center" wrapText="1"/>
    </xf>
    <xf numFmtId="0" fontId="22" fillId="3" borderId="7" xfId="0" applyFont="1" applyFill="1" applyBorder="1" applyAlignment="1">
      <alignment horizontal="center" wrapText="1"/>
    </xf>
    <xf numFmtId="0" fontId="0" fillId="3" borderId="1" xfId="0" applyFill="1" applyBorder="1" applyAlignment="1" applyProtection="1">
      <alignment horizontal="left" vertical="top" wrapText="1"/>
      <protection hidden="1"/>
    </xf>
    <xf numFmtId="0" fontId="0" fillId="3" borderId="1" xfId="0" applyFill="1" applyBorder="1" applyAlignment="1" applyProtection="1">
      <alignment horizontal="left" wrapText="1"/>
      <protection hidden="1"/>
    </xf>
    <xf numFmtId="0" fontId="1" fillId="2" borderId="1" xfId="0" applyFont="1" applyFill="1" applyBorder="1" applyAlignment="1" applyProtection="1">
      <alignment horizontal="center" vertical="top" wrapText="1"/>
      <protection hidden="1"/>
    </xf>
    <xf numFmtId="0" fontId="11" fillId="2" borderId="13" xfId="0" applyFont="1" applyFill="1" applyBorder="1" applyAlignment="1" applyProtection="1">
      <alignment horizontal="center" vertical="center" wrapText="1"/>
      <protection hidden="1"/>
    </xf>
    <xf numFmtId="0" fontId="11" fillId="2" borderId="14" xfId="0" applyFont="1" applyFill="1" applyBorder="1" applyAlignment="1" applyProtection="1">
      <alignment horizontal="center" vertical="center"/>
      <protection hidden="1"/>
    </xf>
    <xf numFmtId="0" fontId="0" fillId="3" borderId="5" xfId="0" applyFill="1" applyBorder="1" applyAlignment="1" applyProtection="1">
      <alignment horizontal="center" vertical="center" wrapText="1"/>
      <protection hidden="1"/>
    </xf>
    <xf numFmtId="0" fontId="0" fillId="3" borderId="8" xfId="0" applyFill="1" applyBorder="1" applyAlignment="1" applyProtection="1">
      <alignment horizontal="center" vertical="center" wrapText="1"/>
      <protection hidden="1"/>
    </xf>
    <xf numFmtId="0" fontId="0" fillId="3" borderId="8" xfId="0" applyFill="1" applyBorder="1" applyAlignment="1" applyProtection="1">
      <alignment horizontal="center" vertical="center"/>
      <protection hidden="1"/>
    </xf>
    <xf numFmtId="0" fontId="44" fillId="2" borderId="6" xfId="0" applyFont="1" applyFill="1" applyBorder="1" applyAlignment="1" applyProtection="1">
      <alignment horizontal="center" vertical="center" wrapText="1"/>
      <protection hidden="1"/>
    </xf>
    <xf numFmtId="0" fontId="44" fillId="2" borderId="7" xfId="0" applyFont="1" applyFill="1" applyBorder="1" applyAlignment="1" applyProtection="1">
      <alignment horizontal="center" vertical="center"/>
      <protection hidden="1"/>
    </xf>
    <xf numFmtId="0" fontId="22" fillId="3" borderId="15" xfId="0" applyFont="1" applyFill="1" applyBorder="1" applyAlignment="1" applyProtection="1">
      <alignment horizontal="center" vertical="center" wrapText="1"/>
      <protection hidden="1"/>
    </xf>
    <xf numFmtId="0" fontId="0" fillId="3" borderId="16" xfId="0" applyFill="1" applyBorder="1" applyAlignment="1" applyProtection="1">
      <alignment horizontal="center" vertical="center" wrapText="1"/>
      <protection hidden="1"/>
    </xf>
    <xf numFmtId="0" fontId="0" fillId="3" borderId="6" xfId="0" applyFill="1" applyBorder="1" applyAlignment="1" applyProtection="1">
      <alignment horizontal="left" vertical="top" wrapText="1"/>
      <protection hidden="1"/>
    </xf>
    <xf numFmtId="0" fontId="0" fillId="3" borderId="7" xfId="0" applyFill="1" applyBorder="1" applyAlignment="1" applyProtection="1">
      <alignment horizontal="left" vertical="top" wrapText="1"/>
      <protection hidden="1"/>
    </xf>
    <xf numFmtId="0" fontId="70" fillId="3" borderId="3" xfId="0" applyFont="1" applyFill="1" applyBorder="1" applyAlignment="1">
      <alignment horizontal="center" vertical="center" wrapText="1"/>
    </xf>
    <xf numFmtId="0" fontId="70" fillId="3" borderId="4" xfId="0" applyFont="1" applyFill="1" applyBorder="1" applyAlignment="1">
      <alignment horizontal="center" vertical="center" wrapText="1"/>
    </xf>
    <xf numFmtId="0" fontId="21" fillId="6" borderId="6" xfId="0" applyFont="1" applyFill="1" applyBorder="1" applyAlignment="1">
      <alignment horizontal="right" vertical="center"/>
    </xf>
    <xf numFmtId="0" fontId="21" fillId="6" borderId="9" xfId="0" applyFont="1" applyFill="1" applyBorder="1" applyAlignment="1">
      <alignment horizontal="right" vertical="center"/>
    </xf>
    <xf numFmtId="0" fontId="21" fillId="6" borderId="7" xfId="0" applyFont="1" applyFill="1" applyBorder="1" applyAlignment="1">
      <alignment horizontal="right" vertical="center"/>
    </xf>
    <xf numFmtId="0" fontId="21" fillId="6" borderId="6" xfId="0" applyFont="1" applyFill="1" applyBorder="1" applyAlignment="1">
      <alignment horizontal="right" vertical="center" wrapText="1"/>
    </xf>
    <xf numFmtId="0" fontId="21" fillId="6" borderId="9" xfId="0" applyFont="1" applyFill="1" applyBorder="1" applyAlignment="1">
      <alignment horizontal="right" vertical="center" wrapText="1"/>
    </xf>
    <xf numFmtId="0" fontId="21" fillId="6" borderId="7" xfId="0" applyFont="1" applyFill="1" applyBorder="1" applyAlignment="1">
      <alignment horizontal="right" vertical="center" wrapText="1"/>
    </xf>
    <xf numFmtId="0" fontId="27" fillId="6" borderId="6" xfId="0" applyFont="1" applyFill="1" applyBorder="1" applyAlignment="1">
      <alignment horizontal="center" vertical="center" wrapText="1"/>
    </xf>
    <xf numFmtId="0" fontId="27" fillId="6" borderId="9" xfId="0" applyFont="1" applyFill="1" applyBorder="1" applyAlignment="1">
      <alignment horizontal="center" vertical="center" wrapText="1"/>
    </xf>
    <xf numFmtId="0" fontId="27" fillId="6" borderId="7" xfId="0" applyFont="1" applyFill="1" applyBorder="1" applyAlignment="1">
      <alignment horizontal="center" vertical="center" wrapText="1"/>
    </xf>
    <xf numFmtId="0" fontId="31" fillId="6" borderId="1" xfId="0" applyFont="1" applyFill="1" applyBorder="1" applyAlignment="1">
      <alignment horizontal="center" vertical="center" wrapText="1"/>
    </xf>
    <xf numFmtId="0" fontId="20" fillId="5" borderId="2" xfId="0" applyFont="1" applyFill="1" applyBorder="1" applyAlignment="1">
      <alignment horizontal="center" vertical="center" wrapText="1"/>
    </xf>
    <xf numFmtId="0" fontId="20" fillId="5" borderId="3" xfId="0" applyFont="1" applyFill="1" applyBorder="1" applyAlignment="1">
      <alignment horizontal="center" vertical="center" wrapText="1"/>
    </xf>
    <xf numFmtId="0" fontId="31" fillId="5" borderId="2" xfId="0" applyFont="1" applyFill="1" applyBorder="1" applyAlignment="1">
      <alignment horizontal="center" vertical="center" wrapText="1"/>
    </xf>
    <xf numFmtId="0" fontId="31" fillId="5" borderId="3" xfId="0" applyFont="1" applyFill="1" applyBorder="1" applyAlignment="1">
      <alignment horizontal="center" vertical="center" wrapText="1"/>
    </xf>
    <xf numFmtId="0" fontId="31" fillId="5" borderId="4" xfId="0" applyFont="1" applyFill="1" applyBorder="1" applyAlignment="1">
      <alignment horizontal="center" vertical="center" wrapText="1"/>
    </xf>
    <xf numFmtId="0" fontId="1" fillId="6" borderId="6" xfId="0" applyFont="1" applyFill="1" applyBorder="1" applyAlignment="1">
      <alignment horizontal="right" vertical="center" wrapText="1"/>
    </xf>
    <xf numFmtId="0" fontId="1" fillId="6" borderId="9" xfId="0" applyFont="1" applyFill="1" applyBorder="1" applyAlignment="1">
      <alignment horizontal="right" vertical="center" wrapText="1"/>
    </xf>
    <xf numFmtId="0" fontId="1" fillId="6" borderId="7" xfId="0" applyFont="1" applyFill="1" applyBorder="1" applyAlignment="1">
      <alignment horizontal="right" vertical="center" wrapText="1"/>
    </xf>
    <xf numFmtId="0" fontId="31" fillId="6" borderId="2" xfId="0" applyFont="1" applyFill="1" applyBorder="1" applyAlignment="1">
      <alignment horizontal="center" vertical="center" wrapText="1"/>
    </xf>
    <xf numFmtId="0" fontId="31" fillId="6" borderId="4" xfId="0" applyFont="1" applyFill="1" applyBorder="1" applyAlignment="1">
      <alignment horizontal="center" vertical="center" wrapText="1"/>
    </xf>
    <xf numFmtId="0" fontId="19" fillId="6" borderId="2" xfId="0" applyFont="1" applyFill="1" applyBorder="1" applyAlignment="1" applyProtection="1">
      <alignment horizontal="center" vertical="center" wrapText="1"/>
      <protection locked="0"/>
    </xf>
    <xf numFmtId="0" fontId="19" fillId="6" borderId="4" xfId="0" applyFont="1" applyFill="1" applyBorder="1" applyAlignment="1" applyProtection="1">
      <alignment horizontal="center" vertical="center" wrapText="1"/>
      <protection locked="0"/>
    </xf>
    <xf numFmtId="0" fontId="15" fillId="6" borderId="2" xfId="0" applyFont="1" applyFill="1" applyBorder="1" applyAlignment="1">
      <alignment horizontal="center" vertical="center" wrapText="1"/>
    </xf>
    <xf numFmtId="0" fontId="15" fillId="6" borderId="3" xfId="0" applyFont="1" applyFill="1" applyBorder="1" applyAlignment="1">
      <alignment horizontal="center" vertical="center" wrapText="1"/>
    </xf>
    <xf numFmtId="0" fontId="15" fillId="5" borderId="1" xfId="0" applyFont="1" applyFill="1" applyBorder="1" applyAlignment="1">
      <alignment horizontal="center" vertical="center" wrapText="1"/>
    </xf>
    <xf numFmtId="0" fontId="53" fillId="5" borderId="11" xfId="0" applyFont="1" applyFill="1" applyBorder="1" applyAlignment="1">
      <alignment horizontal="center" vertical="center" wrapText="1"/>
    </xf>
    <xf numFmtId="0" fontId="53" fillId="5" borderId="12" xfId="0" applyFont="1" applyFill="1" applyBorder="1" applyAlignment="1">
      <alignment horizontal="center" vertical="center" wrapText="1"/>
    </xf>
    <xf numFmtId="0" fontId="15" fillId="5" borderId="20" xfId="0" applyFont="1" applyFill="1" applyBorder="1" applyAlignment="1">
      <alignment horizontal="center" vertical="center" wrapText="1"/>
    </xf>
    <xf numFmtId="0" fontId="15" fillId="5" borderId="21" xfId="0" applyFont="1" applyFill="1" applyBorder="1" applyAlignment="1">
      <alignment horizontal="center" vertical="center" wrapText="1"/>
    </xf>
    <xf numFmtId="0" fontId="15" fillId="5" borderId="22" xfId="0" applyFont="1" applyFill="1" applyBorder="1" applyAlignment="1">
      <alignment horizontal="center" vertical="center" wrapText="1"/>
    </xf>
    <xf numFmtId="0" fontId="27" fillId="6" borderId="1" xfId="0" applyFont="1" applyFill="1" applyBorder="1" applyAlignment="1">
      <alignment horizontal="center"/>
    </xf>
    <xf numFmtId="0" fontId="19" fillId="3" borderId="5" xfId="0" applyFont="1" applyFill="1" applyBorder="1" applyAlignment="1">
      <alignment horizontal="center" vertical="center" wrapText="1"/>
    </xf>
    <xf numFmtId="0" fontId="21" fillId="6" borderId="6" xfId="0" applyFont="1" applyFill="1" applyBorder="1" applyAlignment="1">
      <alignment horizontal="center"/>
    </xf>
    <xf numFmtId="0" fontId="21" fillId="6" borderId="9" xfId="0" applyFont="1" applyFill="1" applyBorder="1" applyAlignment="1">
      <alignment horizontal="center"/>
    </xf>
    <xf numFmtId="0" fontId="21" fillId="6" borderId="7" xfId="0" applyFont="1" applyFill="1" applyBorder="1" applyAlignment="1">
      <alignment horizontal="center"/>
    </xf>
    <xf numFmtId="0" fontId="19" fillId="5" borderId="2" xfId="0" applyFont="1" applyFill="1" applyBorder="1" applyAlignment="1">
      <alignment horizontal="center" vertical="center" wrapText="1"/>
    </xf>
    <xf numFmtId="0" fontId="19" fillId="5" borderId="4" xfId="0" applyFont="1" applyFill="1" applyBorder="1" applyAlignment="1">
      <alignment horizontal="center" vertical="center" wrapText="1"/>
    </xf>
    <xf numFmtId="0" fontId="60" fillId="6" borderId="2" xfId="0" applyFont="1" applyFill="1" applyBorder="1" applyAlignment="1">
      <alignment horizontal="center" vertical="center" wrapText="1"/>
    </xf>
    <xf numFmtId="0" fontId="60" fillId="6" borderId="4" xfId="0" applyFont="1" applyFill="1" applyBorder="1" applyAlignment="1">
      <alignment horizontal="center" vertical="center" wrapText="1"/>
    </xf>
    <xf numFmtId="0" fontId="31" fillId="5" borderId="1" xfId="0" applyFont="1" applyFill="1" applyBorder="1" applyAlignment="1">
      <alignment horizontal="center" vertical="center" textRotation="90" wrapText="1"/>
    </xf>
    <xf numFmtId="0" fontId="20" fillId="6" borderId="1" xfId="0" applyFont="1" applyFill="1" applyBorder="1" applyAlignment="1">
      <alignment horizontal="center" vertical="center" wrapText="1"/>
    </xf>
    <xf numFmtId="0" fontId="20" fillId="6" borderId="2" xfId="0" applyFont="1" applyFill="1" applyBorder="1" applyAlignment="1" applyProtection="1">
      <alignment horizontal="center" vertical="center" wrapText="1"/>
      <protection locked="0"/>
    </xf>
    <xf numFmtId="0" fontId="20" fillId="6" borderId="4" xfId="0" applyFont="1" applyFill="1" applyBorder="1" applyAlignment="1" applyProtection="1">
      <alignment horizontal="center" vertical="center" wrapText="1"/>
      <protection locked="0"/>
    </xf>
    <xf numFmtId="0" fontId="27" fillId="6" borderId="6" xfId="0" applyFont="1" applyFill="1" applyBorder="1" applyAlignment="1">
      <alignment horizontal="center"/>
    </xf>
    <xf numFmtId="0" fontId="27" fillId="6" borderId="9" xfId="0" applyFont="1" applyFill="1" applyBorder="1" applyAlignment="1">
      <alignment horizontal="center"/>
    </xf>
    <xf numFmtId="0" fontId="27" fillId="6" borderId="7" xfId="0" applyFont="1" applyFill="1" applyBorder="1" applyAlignment="1">
      <alignment horizontal="center"/>
    </xf>
    <xf numFmtId="0" fontId="20" fillId="5" borderId="4" xfId="0" applyFont="1" applyFill="1" applyBorder="1" applyAlignment="1">
      <alignment horizontal="center" vertical="center" wrapText="1"/>
    </xf>
    <xf numFmtId="0" fontId="40" fillId="6" borderId="6" xfId="0" applyFont="1" applyFill="1" applyBorder="1" applyAlignment="1" applyProtection="1">
      <alignment horizontal="center" vertical="center" wrapText="1"/>
      <protection locked="0"/>
    </xf>
    <xf numFmtId="0" fontId="40" fillId="6" borderId="9" xfId="0" applyFont="1" applyFill="1" applyBorder="1" applyAlignment="1" applyProtection="1">
      <alignment horizontal="center" vertical="center" wrapText="1"/>
      <protection locked="0"/>
    </xf>
    <xf numFmtId="0" fontId="40" fillId="6" borderId="7" xfId="0" applyFont="1" applyFill="1" applyBorder="1" applyAlignment="1" applyProtection="1">
      <alignment horizontal="center" vertical="center" wrapText="1"/>
      <protection locked="0"/>
    </xf>
    <xf numFmtId="0" fontId="31" fillId="6" borderId="1" xfId="0" applyFont="1" applyFill="1" applyBorder="1" applyAlignment="1" applyProtection="1">
      <alignment horizontal="center" vertical="center" wrapText="1"/>
      <protection locked="0"/>
    </xf>
    <xf numFmtId="0" fontId="19" fillId="6" borderId="1" xfId="0" applyFont="1" applyFill="1" applyBorder="1" applyAlignment="1">
      <alignment horizontal="center" vertical="center" wrapText="1"/>
    </xf>
    <xf numFmtId="0" fontId="44" fillId="6" borderId="9" xfId="0" applyFont="1" applyFill="1" applyBorder="1" applyAlignment="1">
      <alignment horizontal="right" vertical="center" wrapText="1"/>
    </xf>
    <xf numFmtId="0" fontId="44" fillId="6" borderId="7" xfId="0" applyFont="1" applyFill="1" applyBorder="1" applyAlignment="1">
      <alignment horizontal="right" vertical="center" wrapText="1"/>
    </xf>
    <xf numFmtId="0" fontId="39" fillId="6" borderId="1" xfId="0" applyFont="1" applyFill="1" applyBorder="1" applyAlignment="1">
      <alignment horizontal="right" vertical="center" wrapText="1"/>
    </xf>
    <xf numFmtId="0" fontId="21" fillId="6" borderId="1" xfId="0" applyFont="1" applyFill="1" applyBorder="1" applyAlignment="1">
      <alignment horizontal="right" vertical="center" wrapText="1"/>
    </xf>
    <xf numFmtId="0" fontId="0" fillId="3" borderId="13" xfId="0" applyFill="1" applyBorder="1" applyAlignment="1">
      <alignment horizontal="center"/>
    </xf>
    <xf numFmtId="0" fontId="0" fillId="3" borderId="14" xfId="0" applyFill="1" applyBorder="1" applyAlignment="1">
      <alignment horizontal="center"/>
    </xf>
    <xf numFmtId="0" fontId="0" fillId="3" borderId="5" xfId="0" applyFill="1" applyBorder="1" applyAlignment="1">
      <alignment horizontal="center"/>
    </xf>
    <xf numFmtId="0" fontId="0" fillId="3" borderId="8" xfId="0" applyFill="1" applyBorder="1" applyAlignment="1">
      <alignment horizontal="center"/>
    </xf>
    <xf numFmtId="0" fontId="0" fillId="3" borderId="15" xfId="0" applyFill="1" applyBorder="1" applyAlignment="1">
      <alignment horizontal="center"/>
    </xf>
    <xf numFmtId="0" fontId="0" fillId="3" borderId="16" xfId="0" applyFill="1" applyBorder="1" applyAlignment="1">
      <alignment horizontal="center"/>
    </xf>
    <xf numFmtId="0" fontId="1" fillId="3" borderId="13" xfId="0" applyFont="1" applyFill="1" applyBorder="1" applyAlignment="1">
      <alignment horizontal="center" vertical="center"/>
    </xf>
    <xf numFmtId="0" fontId="1" fillId="3" borderId="14" xfId="0" applyFont="1" applyFill="1" applyBorder="1" applyAlignment="1">
      <alignment horizontal="center" vertical="center"/>
    </xf>
    <xf numFmtId="0" fontId="1" fillId="3" borderId="5" xfId="0" applyFont="1" applyFill="1" applyBorder="1" applyAlignment="1">
      <alignment horizontal="center" vertical="center"/>
    </xf>
    <xf numFmtId="0" fontId="1" fillId="3" borderId="8" xfId="0" applyFont="1" applyFill="1" applyBorder="1" applyAlignment="1">
      <alignment horizontal="center" vertical="center"/>
    </xf>
    <xf numFmtId="0" fontId="1" fillId="3" borderId="15" xfId="0" applyFont="1" applyFill="1" applyBorder="1" applyAlignment="1">
      <alignment horizontal="center" vertical="center"/>
    </xf>
    <xf numFmtId="0" fontId="1" fillId="3" borderId="16" xfId="0" applyFont="1" applyFill="1" applyBorder="1" applyAlignment="1">
      <alignment horizontal="center" vertical="center"/>
    </xf>
    <xf numFmtId="0" fontId="16" fillId="3" borderId="6" xfId="0" applyFont="1" applyFill="1" applyBorder="1" applyAlignment="1">
      <alignment horizontal="left" vertical="top" wrapText="1"/>
    </xf>
    <xf numFmtId="0" fontId="16" fillId="3" borderId="9" xfId="0" applyFont="1" applyFill="1" applyBorder="1" applyAlignment="1">
      <alignment horizontal="left" vertical="top"/>
    </xf>
    <xf numFmtId="0" fontId="9" fillId="0" borderId="6" xfId="0" applyFont="1" applyBorder="1" applyAlignment="1" applyProtection="1">
      <alignment horizontal="left" vertical="top" wrapText="1"/>
      <protection locked="0"/>
    </xf>
    <xf numFmtId="0" fontId="9" fillId="0" borderId="9" xfId="0" applyFont="1" applyBorder="1" applyAlignment="1" applyProtection="1">
      <alignment horizontal="left" vertical="top" wrapText="1"/>
      <protection locked="0"/>
    </xf>
    <xf numFmtId="0" fontId="15" fillId="3" borderId="6" xfId="0" applyFont="1" applyFill="1" applyBorder="1" applyAlignment="1">
      <alignment horizontal="left" vertical="top"/>
    </xf>
    <xf numFmtId="0" fontId="15" fillId="3" borderId="9" xfId="0" applyFont="1" applyFill="1" applyBorder="1" applyAlignment="1">
      <alignment horizontal="left" vertical="top"/>
    </xf>
    <xf numFmtId="0" fontId="7" fillId="4" borderId="6" xfId="0" applyFont="1" applyFill="1" applyBorder="1" applyAlignment="1">
      <alignment horizontal="left"/>
    </xf>
    <xf numFmtId="0" fontId="7" fillId="4" borderId="9" xfId="0" applyFont="1" applyFill="1" applyBorder="1" applyAlignment="1">
      <alignment horizontal="left"/>
    </xf>
    <xf numFmtId="0" fontId="14" fillId="3" borderId="13" xfId="0" applyFont="1" applyFill="1" applyBorder="1" applyAlignment="1">
      <alignment horizontal="left"/>
    </xf>
    <xf numFmtId="0" fontId="14" fillId="3" borderId="10" xfId="0" applyFont="1" applyFill="1" applyBorder="1" applyAlignment="1">
      <alignment horizontal="left"/>
    </xf>
    <xf numFmtId="0" fontId="16" fillId="3" borderId="15" xfId="0" applyFont="1" applyFill="1" applyBorder="1" applyAlignment="1">
      <alignment horizontal="left" vertical="top" wrapText="1"/>
    </xf>
    <xf numFmtId="0" fontId="16" fillId="3" borderId="19" xfId="0" applyFont="1" applyFill="1" applyBorder="1" applyAlignment="1">
      <alignment horizontal="left" vertical="top" wrapText="1"/>
    </xf>
    <xf numFmtId="0" fontId="76" fillId="3" borderId="15" xfId="0" applyFont="1" applyFill="1" applyBorder="1" applyAlignment="1" applyProtection="1">
      <alignment horizontal="right" vertical="center" wrapText="1"/>
      <protection locked="0"/>
    </xf>
    <xf numFmtId="0" fontId="76" fillId="3" borderId="19" xfId="0" applyFont="1" applyFill="1" applyBorder="1" applyAlignment="1" applyProtection="1">
      <alignment horizontal="right" vertical="center" wrapText="1"/>
      <protection locked="0"/>
    </xf>
    <xf numFmtId="0" fontId="9" fillId="0" borderId="13" xfId="0" applyFont="1" applyBorder="1" applyAlignment="1" applyProtection="1">
      <alignment horizontal="left" vertical="top" wrapText="1"/>
      <protection locked="0"/>
    </xf>
    <xf numFmtId="0" fontId="9" fillId="0" borderId="10" xfId="0" applyFont="1" applyBorder="1" applyAlignment="1" applyProtection="1">
      <alignment horizontal="left" vertical="top" wrapText="1"/>
      <protection locked="0"/>
    </xf>
    <xf numFmtId="0" fontId="0" fillId="3" borderId="9" xfId="0" applyFill="1" applyBorder="1" applyAlignment="1">
      <alignment horizontal="center"/>
    </xf>
    <xf numFmtId="0" fontId="16" fillId="3" borderId="16" xfId="0" applyFont="1" applyFill="1" applyBorder="1" applyAlignment="1">
      <alignment horizontal="left" vertical="top" wrapText="1"/>
    </xf>
    <xf numFmtId="0" fontId="12" fillId="4" borderId="6" xfId="0" applyFont="1" applyFill="1" applyBorder="1" applyAlignment="1">
      <alignment horizontal="left"/>
    </xf>
    <xf numFmtId="0" fontId="12" fillId="4" borderId="7" xfId="0" applyFont="1" applyFill="1" applyBorder="1" applyAlignment="1">
      <alignment horizontal="left"/>
    </xf>
    <xf numFmtId="0" fontId="38" fillId="3" borderId="6" xfId="0" applyFont="1" applyFill="1" applyBorder="1" applyAlignment="1">
      <alignment horizontal="left" vertical="center" wrapText="1"/>
    </xf>
    <xf numFmtId="0" fontId="38" fillId="3" borderId="7" xfId="0" applyFont="1" applyFill="1" applyBorder="1" applyAlignment="1">
      <alignment horizontal="left" vertical="center" wrapText="1"/>
    </xf>
    <xf numFmtId="0" fontId="1" fillId="3" borderId="6" xfId="0" applyFont="1" applyFill="1" applyBorder="1" applyAlignment="1">
      <alignment horizontal="center" vertical="center"/>
    </xf>
    <xf numFmtId="0" fontId="1" fillId="3" borderId="7" xfId="0" applyFont="1" applyFill="1" applyBorder="1" applyAlignment="1">
      <alignment horizontal="center" vertical="center"/>
    </xf>
    <xf numFmtId="0" fontId="7" fillId="2" borderId="6" xfId="0" applyFont="1" applyFill="1" applyBorder="1" applyAlignment="1">
      <alignment horizontal="center"/>
    </xf>
    <xf numFmtId="0" fontId="7" fillId="2" borderId="7" xfId="0" applyFont="1" applyFill="1" applyBorder="1" applyAlignment="1">
      <alignment horizont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3" fillId="3" borderId="5" xfId="0" applyFont="1" applyFill="1" applyBorder="1" applyAlignment="1">
      <alignment horizontal="left" vertical="top" wrapText="1"/>
    </xf>
    <xf numFmtId="0" fontId="3" fillId="3" borderId="8" xfId="0" applyFont="1" applyFill="1" applyBorder="1" applyAlignment="1">
      <alignment horizontal="left" vertical="top" wrapText="1"/>
    </xf>
    <xf numFmtId="0" fontId="10" fillId="3" borderId="6" xfId="0" applyFont="1" applyFill="1" applyBorder="1" applyAlignment="1">
      <alignment horizontal="center" vertical="center" wrapText="1"/>
    </xf>
    <xf numFmtId="0" fontId="6" fillId="3" borderId="7" xfId="0" applyFont="1" applyFill="1" applyBorder="1" applyAlignment="1">
      <alignment horizontal="center" vertical="center"/>
    </xf>
    <xf numFmtId="0" fontId="50" fillId="2" borderId="6" xfId="0" applyFont="1" applyFill="1" applyBorder="1" applyAlignment="1">
      <alignment horizontal="center" wrapText="1"/>
    </xf>
    <xf numFmtId="0" fontId="50" fillId="2" borderId="7" xfId="0" applyFont="1" applyFill="1" applyBorder="1" applyAlignment="1">
      <alignment horizontal="center" wrapText="1"/>
    </xf>
    <xf numFmtId="0" fontId="12" fillId="4" borderId="13" xfId="0" applyFont="1" applyFill="1" applyBorder="1" applyAlignment="1">
      <alignment horizontal="center" vertical="center"/>
    </xf>
    <xf numFmtId="0" fontId="12" fillId="4" borderId="14" xfId="0" applyFont="1" applyFill="1" applyBorder="1" applyAlignment="1">
      <alignment horizontal="center" vertical="center"/>
    </xf>
    <xf numFmtId="14" fontId="23" fillId="0" borderId="6" xfId="0" applyNumberFormat="1" applyFont="1" applyBorder="1" applyAlignment="1" applyProtection="1">
      <alignment horizontal="center" vertical="center"/>
      <protection locked="0"/>
    </xf>
    <xf numFmtId="14" fontId="23" fillId="0" borderId="7" xfId="0" applyNumberFormat="1" applyFont="1" applyBorder="1" applyAlignment="1" applyProtection="1">
      <alignment horizontal="center" vertical="center"/>
      <protection locked="0"/>
    </xf>
    <xf numFmtId="0" fontId="7" fillId="3" borderId="6" xfId="0" applyFont="1" applyFill="1" applyBorder="1" applyAlignment="1">
      <alignment horizontal="center" vertical="center"/>
    </xf>
    <xf numFmtId="0" fontId="7" fillId="3" borderId="7" xfId="0" applyFont="1" applyFill="1" applyBorder="1" applyAlignment="1">
      <alignment horizontal="center" vertical="center"/>
    </xf>
    <xf numFmtId="0" fontId="3" fillId="4" borderId="15" xfId="0" applyFont="1" applyFill="1" applyBorder="1" applyAlignment="1">
      <alignment horizontal="center" vertical="center"/>
    </xf>
    <xf numFmtId="0" fontId="48" fillId="4" borderId="16" xfId="0" applyFont="1" applyFill="1" applyBorder="1" applyAlignment="1">
      <alignment horizontal="center" vertical="center"/>
    </xf>
    <xf numFmtId="0" fontId="14" fillId="4" borderId="6" xfId="0" applyFont="1" applyFill="1" applyBorder="1" applyAlignment="1">
      <alignment horizontal="left"/>
    </xf>
    <xf numFmtId="0" fontId="14" fillId="4" borderId="7" xfId="0" applyFont="1" applyFill="1" applyBorder="1" applyAlignment="1">
      <alignment horizontal="left"/>
    </xf>
    <xf numFmtId="0" fontId="0" fillId="3" borderId="7" xfId="0" applyFill="1" applyBorder="1" applyAlignment="1">
      <alignment horizontal="center"/>
    </xf>
    <xf numFmtId="0" fontId="0" fillId="3" borderId="13" xfId="0" applyFill="1" applyBorder="1" applyAlignment="1">
      <alignment horizontal="left"/>
    </xf>
    <xf numFmtId="0" fontId="0" fillId="3" borderId="14" xfId="0" applyFill="1" applyBorder="1" applyAlignment="1">
      <alignment horizontal="left"/>
    </xf>
    <xf numFmtId="0" fontId="28" fillId="0" borderId="6" xfId="0" applyFont="1" applyBorder="1" applyAlignment="1" applyProtection="1">
      <alignment horizontal="left" vertical="top" wrapText="1"/>
      <protection locked="0"/>
    </xf>
    <xf numFmtId="0" fontId="28" fillId="0" borderId="7" xfId="0" applyFont="1" applyBorder="1" applyAlignment="1" applyProtection="1">
      <alignment horizontal="left" vertical="top" wrapText="1"/>
      <protection locked="0"/>
    </xf>
    <xf numFmtId="0" fontId="9" fillId="0" borderId="6" xfId="0" applyFont="1" applyBorder="1" applyAlignment="1" applyProtection="1">
      <alignment horizontal="left" vertical="top"/>
      <protection locked="0"/>
    </xf>
    <xf numFmtId="0" fontId="9" fillId="0" borderId="7" xfId="0" applyFont="1" applyBorder="1" applyAlignment="1" applyProtection="1">
      <alignment horizontal="left" vertical="top"/>
      <protection locked="0"/>
    </xf>
    <xf numFmtId="0" fontId="13" fillId="4" borderId="6" xfId="0" applyFont="1" applyFill="1" applyBorder="1" applyAlignment="1">
      <alignment horizontal="center"/>
    </xf>
    <xf numFmtId="0" fontId="13" fillId="4" borderId="7" xfId="0" applyFont="1" applyFill="1" applyBorder="1" applyAlignment="1">
      <alignment horizontal="center"/>
    </xf>
    <xf numFmtId="0" fontId="5" fillId="3" borderId="6" xfId="0" applyFont="1" applyFill="1" applyBorder="1" applyAlignment="1">
      <alignment horizontal="left" vertical="top" wrapText="1"/>
    </xf>
    <xf numFmtId="0" fontId="5" fillId="3" borderId="7" xfId="0" applyFont="1" applyFill="1" applyBorder="1" applyAlignment="1">
      <alignment horizontal="left" vertical="top" wrapText="1"/>
    </xf>
    <xf numFmtId="0" fontId="87" fillId="0" borderId="1" xfId="0" applyFont="1" applyBorder="1" applyAlignment="1">
      <alignment horizontal="left" vertical="center" wrapText="1"/>
    </xf>
    <xf numFmtId="0" fontId="48" fillId="0" borderId="1" xfId="0" applyFont="1" applyBorder="1" applyAlignment="1">
      <alignment wrapText="1"/>
    </xf>
    <xf numFmtId="0" fontId="48" fillId="0" borderId="1" xfId="0" applyFont="1" applyBorder="1" applyAlignment="1">
      <alignment horizontal="left" vertical="center" wrapText="1"/>
    </xf>
    <xf numFmtId="0" fontId="55" fillId="6" borderId="0" xfId="0" applyFont="1" applyFill="1" applyAlignment="1">
      <alignment horizontal="left" vertical="top"/>
    </xf>
    <xf numFmtId="0" fontId="56" fillId="6" borderId="0" xfId="0" applyFont="1" applyFill="1" applyAlignment="1">
      <alignment horizontal="left" vertical="top"/>
    </xf>
    <xf numFmtId="0" fontId="48" fillId="0" borderId="9" xfId="0" applyFont="1" applyBorder="1" applyAlignment="1">
      <alignment horizontal="left" vertical="center"/>
    </xf>
    <xf numFmtId="0" fontId="7" fillId="7" borderId="30" xfId="0" applyFont="1" applyFill="1" applyBorder="1" applyAlignment="1">
      <alignment horizontal="center" vertical="center" wrapText="1"/>
    </xf>
    <xf numFmtId="0" fontId="7" fillId="7" borderId="31" xfId="0" applyFont="1" applyFill="1" applyBorder="1" applyAlignment="1">
      <alignment horizontal="center" vertical="center" wrapText="1"/>
    </xf>
    <xf numFmtId="0" fontId="48" fillId="0" borderId="1" xfId="0" applyFont="1" applyBorder="1" applyAlignment="1">
      <alignment vertical="center" wrapText="1"/>
    </xf>
    <xf numFmtId="0" fontId="7" fillId="7" borderId="1" xfId="0" applyFont="1" applyFill="1" applyBorder="1" applyAlignment="1">
      <alignment horizontal="center" vertical="center" wrapText="1"/>
    </xf>
    <xf numFmtId="0" fontId="48" fillId="0" borderId="1" xfId="0" applyFont="1" applyBorder="1" applyAlignment="1">
      <alignment horizontal="left" vertical="top" wrapText="1"/>
    </xf>
    <xf numFmtId="0" fontId="7" fillId="7" borderId="28" xfId="0" applyFont="1" applyFill="1" applyBorder="1" applyAlignment="1">
      <alignment horizontal="center" vertical="center" wrapText="1"/>
    </xf>
    <xf numFmtId="0" fontId="7" fillId="7" borderId="29" xfId="0" applyFont="1" applyFill="1" applyBorder="1" applyAlignment="1">
      <alignment horizontal="center" vertical="center" wrapText="1"/>
    </xf>
    <xf numFmtId="0" fontId="48" fillId="0" borderId="32" xfId="0" applyFont="1" applyBorder="1" applyAlignment="1">
      <alignment horizontal="left" vertical="center" wrapText="1"/>
    </xf>
    <xf numFmtId="0" fontId="48" fillId="0" borderId="33" xfId="0" applyFont="1" applyBorder="1" applyAlignment="1">
      <alignment horizontal="left" vertical="center" wrapText="1"/>
    </xf>
    <xf numFmtId="0" fontId="87" fillId="0" borderId="6" xfId="0" applyFont="1" applyBorder="1" applyAlignment="1">
      <alignment vertical="center" wrapText="1"/>
    </xf>
    <xf numFmtId="0" fontId="87" fillId="0" borderId="1" xfId="0" applyFont="1" applyBorder="1" applyAlignment="1">
      <alignment vertical="center" wrapText="1"/>
    </xf>
    <xf numFmtId="0" fontId="87" fillId="3" borderId="15" xfId="0" applyFont="1" applyFill="1" applyBorder="1" applyAlignment="1">
      <alignment horizontal="left" vertical="top" wrapText="1"/>
    </xf>
    <xf numFmtId="0" fontId="87" fillId="3" borderId="16" xfId="0" applyFont="1" applyFill="1" applyBorder="1" applyAlignment="1">
      <alignment horizontal="left" vertical="top" wrapText="1"/>
    </xf>
    <xf numFmtId="0" fontId="87" fillId="3" borderId="6" xfId="0" applyFont="1" applyFill="1" applyBorder="1" applyAlignment="1">
      <alignment horizontal="left" vertical="center" wrapText="1" indent="1"/>
    </xf>
    <xf numFmtId="0" fontId="94" fillId="3" borderId="6" xfId="0" applyFont="1" applyFill="1" applyBorder="1" applyAlignment="1">
      <alignment horizontal="left" vertical="center" wrapText="1" indent="1"/>
    </xf>
    <xf numFmtId="0" fontId="87" fillId="3" borderId="6" xfId="0" applyFont="1" applyFill="1" applyBorder="1" applyAlignment="1">
      <alignment horizontal="left" vertical="center" wrapText="1"/>
    </xf>
    <xf numFmtId="0" fontId="87" fillId="3" borderId="6" xfId="0" applyFont="1" applyFill="1" applyBorder="1" applyAlignment="1">
      <alignment vertical="center" wrapText="1"/>
    </xf>
    <xf numFmtId="0" fontId="87" fillId="3" borderId="0" xfId="0" applyFont="1" applyFill="1" applyAlignment="1">
      <alignment horizontal="left" vertical="center" indent="1"/>
    </xf>
    <xf numFmtId="0" fontId="77" fillId="3" borderId="0" xfId="0" applyFont="1" applyFill="1" applyAlignment="1">
      <alignment horizontal="left" vertical="center" wrapText="1" indent="1"/>
    </xf>
  </cellXfs>
  <cellStyles count="3">
    <cellStyle name="Normal" xfId="0" builtinId="0"/>
    <cellStyle name="Porcentagem" xfId="2" builtinId="5"/>
    <cellStyle name="Vírgula" xfId="1" builtinId="3"/>
  </cellStyles>
  <dxfs count="16">
    <dxf>
      <fill>
        <patternFill>
          <bgColor rgb="FFFF9999"/>
        </patternFill>
      </fill>
    </dxf>
    <dxf>
      <fill>
        <patternFill>
          <bgColor rgb="FFFF9999"/>
        </patternFill>
      </fill>
    </dxf>
    <dxf>
      <fill>
        <patternFill>
          <bgColor rgb="FFFF9999"/>
        </patternFill>
      </fill>
    </dxf>
    <dxf>
      <fill>
        <patternFill>
          <bgColor rgb="FFFF7C80"/>
        </patternFill>
      </fill>
    </dxf>
    <dxf>
      <fill>
        <patternFill>
          <bgColor rgb="FFFF9999"/>
        </patternFill>
      </fill>
    </dxf>
    <dxf>
      <fill>
        <patternFill>
          <bgColor rgb="FFFF7C80"/>
        </patternFill>
      </fill>
    </dxf>
    <dxf>
      <fill>
        <patternFill>
          <bgColor rgb="FFFF7C80"/>
        </patternFill>
      </fill>
    </dxf>
    <dxf>
      <fill>
        <patternFill>
          <bgColor rgb="FFFF7C80"/>
        </patternFill>
      </fill>
    </dxf>
    <dxf>
      <fill>
        <patternFill>
          <bgColor rgb="FFFF7C80"/>
        </patternFill>
      </fill>
    </dxf>
    <dxf>
      <fill>
        <patternFill>
          <bgColor theme="0" tint="-0.14996795556505021"/>
        </patternFill>
      </fill>
    </dxf>
    <dxf>
      <fill>
        <patternFill>
          <bgColor theme="0" tint="-0.14996795556505021"/>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s>
  <tableStyles count="0" defaultTableStyle="TableStyleMedium2" defaultPivotStyle="PivotStyleLight16"/>
  <colors>
    <mruColors>
      <color rgb="FF000099"/>
      <color rgb="FF0000CC"/>
      <color rgb="FFFF7C80"/>
      <color rgb="FFFF0066"/>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1</xdr:col>
      <xdr:colOff>3582681</xdr:colOff>
      <xdr:row>0</xdr:row>
      <xdr:rowOff>63519</xdr:rowOff>
    </xdr:from>
    <xdr:to>
      <xdr:col>1</xdr:col>
      <xdr:colOff>4077979</xdr:colOff>
      <xdr:row>0</xdr:row>
      <xdr:rowOff>212507</xdr:rowOff>
    </xdr:to>
    <xdr:pic>
      <xdr:nvPicPr>
        <xdr:cNvPr id="3" name="Imagem 2">
          <a:extLst>
            <a:ext uri="{FF2B5EF4-FFF2-40B4-BE49-F238E27FC236}">
              <a16:creationId xmlns:a16="http://schemas.microsoft.com/office/drawing/2014/main" id="{34EEA1C4-6E16-445F-9A7C-31DE6B659D4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87892" y="63519"/>
          <a:ext cx="495298" cy="148988"/>
        </a:xfrm>
        <a:prstGeom prst="rect">
          <a:avLst/>
        </a:prstGeom>
      </xdr:spPr>
    </xdr:pic>
    <xdr:clientData/>
  </xdr:twoCellAnchor>
  <xdr:twoCellAnchor editAs="oneCell">
    <xdr:from>
      <xdr:col>0</xdr:col>
      <xdr:colOff>65314</xdr:colOff>
      <xdr:row>0</xdr:row>
      <xdr:rowOff>38100</xdr:rowOff>
    </xdr:from>
    <xdr:to>
      <xdr:col>0</xdr:col>
      <xdr:colOff>395406</xdr:colOff>
      <xdr:row>0</xdr:row>
      <xdr:rowOff>375557</xdr:rowOff>
    </xdr:to>
    <xdr:pic>
      <xdr:nvPicPr>
        <xdr:cNvPr id="5" name="Imagem 4">
          <a:extLst>
            <a:ext uri="{FF2B5EF4-FFF2-40B4-BE49-F238E27FC236}">
              <a16:creationId xmlns:a16="http://schemas.microsoft.com/office/drawing/2014/main" id="{E0D5FB4E-1429-44A4-B01F-BBCBB7A8C693}"/>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5314" y="38100"/>
          <a:ext cx="330092" cy="33745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65315</xdr:colOff>
      <xdr:row>0</xdr:row>
      <xdr:rowOff>92529</xdr:rowOff>
    </xdr:from>
    <xdr:to>
      <xdr:col>0</xdr:col>
      <xdr:colOff>435429</xdr:colOff>
      <xdr:row>0</xdr:row>
      <xdr:rowOff>470900</xdr:rowOff>
    </xdr:to>
    <xdr:pic>
      <xdr:nvPicPr>
        <xdr:cNvPr id="4" name="Imagem 3">
          <a:extLst>
            <a:ext uri="{FF2B5EF4-FFF2-40B4-BE49-F238E27FC236}">
              <a16:creationId xmlns:a16="http://schemas.microsoft.com/office/drawing/2014/main" id="{D1DE360E-8F2F-40A9-8C6E-E2D22F27932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5315" y="92529"/>
          <a:ext cx="370114" cy="378371"/>
        </a:xfrm>
        <a:prstGeom prst="rect">
          <a:avLst/>
        </a:prstGeom>
      </xdr:spPr>
    </xdr:pic>
    <xdr:clientData/>
  </xdr:twoCellAnchor>
</xdr:wsDr>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5.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6.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1"/>
  <sheetViews>
    <sheetView tabSelected="1" zoomScaleNormal="100" workbookViewId="0">
      <selection activeCell="A21" sqref="A21:B21"/>
    </sheetView>
  </sheetViews>
  <sheetFormatPr defaultRowHeight="14.5" x14ac:dyDescent="0.35"/>
  <cols>
    <col min="1" max="1" width="32.54296875" customWidth="1"/>
    <col min="2" max="2" width="58.7265625" customWidth="1"/>
  </cols>
  <sheetData>
    <row r="1" spans="1:2" ht="38.5" customHeight="1" x14ac:dyDescent="0.35">
      <c r="A1" s="184" t="s">
        <v>201</v>
      </c>
      <c r="B1" s="185"/>
    </row>
    <row r="2" spans="1:2" ht="31.5" customHeight="1" x14ac:dyDescent="0.35">
      <c r="A2" s="189" t="s">
        <v>345</v>
      </c>
      <c r="B2" s="190"/>
    </row>
    <row r="3" spans="1:2" ht="18" customHeight="1" x14ac:dyDescent="0.35">
      <c r="A3" s="8" t="s">
        <v>35</v>
      </c>
      <c r="B3" s="48" t="s">
        <v>196</v>
      </c>
    </row>
    <row r="4" spans="1:2" ht="14.15" customHeight="1" x14ac:dyDescent="0.4">
      <c r="A4" s="9" t="s">
        <v>34</v>
      </c>
      <c r="B4" s="48" t="s">
        <v>41</v>
      </c>
    </row>
    <row r="5" spans="1:2" ht="17" customHeight="1" x14ac:dyDescent="0.35">
      <c r="A5" s="9" t="s">
        <v>87</v>
      </c>
      <c r="B5" s="60" t="s">
        <v>88</v>
      </c>
    </row>
    <row r="6" spans="1:2" ht="49.75" customHeight="1" x14ac:dyDescent="0.35">
      <c r="A6" s="186" t="s">
        <v>346</v>
      </c>
      <c r="B6" s="187"/>
    </row>
    <row r="7" spans="1:2" ht="105.5" customHeight="1" x14ac:dyDescent="0.35">
      <c r="A7" s="186" t="s">
        <v>270</v>
      </c>
      <c r="B7" s="188"/>
    </row>
    <row r="8" spans="1:2" ht="51.5" customHeight="1" x14ac:dyDescent="0.35">
      <c r="A8" s="186" t="s">
        <v>347</v>
      </c>
      <c r="B8" s="187"/>
    </row>
    <row r="9" spans="1:2" ht="62.5" customHeight="1" x14ac:dyDescent="0.35">
      <c r="A9" s="191" t="s">
        <v>348</v>
      </c>
      <c r="B9" s="192"/>
    </row>
    <row r="10" spans="1:2" ht="17.5" customHeight="1" x14ac:dyDescent="0.35">
      <c r="A10" s="183" t="s">
        <v>349</v>
      </c>
      <c r="B10" s="183"/>
    </row>
    <row r="11" spans="1:2" ht="29.65" customHeight="1" x14ac:dyDescent="0.35">
      <c r="A11" s="182" t="s">
        <v>214</v>
      </c>
      <c r="B11" s="182"/>
    </row>
    <row r="12" spans="1:2" ht="30.5" customHeight="1" x14ac:dyDescent="0.35">
      <c r="A12" s="181" t="s">
        <v>350</v>
      </c>
      <c r="B12" s="181"/>
    </row>
    <row r="13" spans="1:2" ht="16.5" customHeight="1" x14ac:dyDescent="0.35">
      <c r="A13" s="181" t="s">
        <v>212</v>
      </c>
      <c r="B13" s="181"/>
    </row>
    <row r="14" spans="1:2" ht="18" customHeight="1" x14ac:dyDescent="0.35">
      <c r="A14" s="193" t="s">
        <v>351</v>
      </c>
      <c r="B14" s="194"/>
    </row>
    <row r="15" spans="1:2" ht="32.15" customHeight="1" x14ac:dyDescent="0.35">
      <c r="A15" s="181" t="s">
        <v>215</v>
      </c>
      <c r="B15" s="181"/>
    </row>
    <row r="16" spans="1:2" ht="29.65" customHeight="1" x14ac:dyDescent="0.35">
      <c r="A16" s="181" t="s">
        <v>213</v>
      </c>
      <c r="B16" s="181"/>
    </row>
    <row r="17" spans="1:2" ht="30.5" customHeight="1" x14ac:dyDescent="0.35">
      <c r="A17" s="181" t="s">
        <v>272</v>
      </c>
      <c r="B17" s="181"/>
    </row>
    <row r="18" spans="1:2" ht="37.5" customHeight="1" x14ac:dyDescent="0.35">
      <c r="A18" s="181" t="s">
        <v>271</v>
      </c>
      <c r="B18" s="181"/>
    </row>
    <row r="19" spans="1:2" ht="30.5" customHeight="1" x14ac:dyDescent="0.35">
      <c r="A19" s="181" t="s">
        <v>195</v>
      </c>
      <c r="B19" s="181"/>
    </row>
    <row r="21" spans="1:2" ht="53.5" customHeight="1" x14ac:dyDescent="0.35">
      <c r="A21" s="179" t="s">
        <v>202</v>
      </c>
      <c r="B21" s="180"/>
    </row>
  </sheetData>
  <sheetProtection algorithmName="SHA-512" hashValue="DQIgnwk7U0uYADDiFwm4QhBxtFPjawIu+7W0l1fBTZ9hXc9TVP8U7nXxkmIoqK9HxgQpnuC6K3Kj0GVZYHzfQw==" saltValue="quaYW1/Vjnf/jN1id2CvGw==" spinCount="100000" sheet="1" formatCells="0" formatColumns="0" formatRows="0" insertHyperlinks="0"/>
  <mergeCells count="17">
    <mergeCell ref="A10:B10"/>
    <mergeCell ref="A15:B15"/>
    <mergeCell ref="A16:B16"/>
    <mergeCell ref="A1:B1"/>
    <mergeCell ref="A6:B6"/>
    <mergeCell ref="A7:B7"/>
    <mergeCell ref="A8:B8"/>
    <mergeCell ref="A2:B2"/>
    <mergeCell ref="A9:B9"/>
    <mergeCell ref="A14:B14"/>
    <mergeCell ref="A21:B21"/>
    <mergeCell ref="A17:B17"/>
    <mergeCell ref="A18:B18"/>
    <mergeCell ref="A11:B11"/>
    <mergeCell ref="A12:B12"/>
    <mergeCell ref="A13:B13"/>
    <mergeCell ref="A19:B19"/>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F510"/>
  <sheetViews>
    <sheetView zoomScaleNormal="100" workbookViewId="0">
      <selection activeCell="E17" sqref="E17"/>
    </sheetView>
  </sheetViews>
  <sheetFormatPr defaultRowHeight="14.5" x14ac:dyDescent="0.35"/>
  <cols>
    <col min="1" max="1" width="1.7265625" style="53" customWidth="1"/>
    <col min="2" max="2" width="24.81640625" customWidth="1"/>
    <col min="3" max="3" width="5.7265625" customWidth="1"/>
    <col min="4" max="4" width="1.453125" customWidth="1"/>
    <col min="5" max="5" width="32.54296875" customWidth="1"/>
    <col min="6" max="6" width="1.453125" customWidth="1"/>
    <col min="7" max="7" width="24.453125" customWidth="1"/>
    <col min="8" max="8" width="3.26953125" customWidth="1"/>
    <col min="9" max="9" width="4.08984375" customWidth="1"/>
    <col min="10" max="10" width="4" customWidth="1"/>
    <col min="11" max="11" width="4.1796875" customWidth="1"/>
    <col min="12" max="12" width="3.90625" customWidth="1"/>
    <col min="13" max="14" width="4.08984375" customWidth="1"/>
    <col min="15" max="15" width="3.81640625" customWidth="1"/>
    <col min="16" max="16" width="4.08984375" customWidth="1"/>
    <col min="17" max="18" width="4.26953125" customWidth="1"/>
    <col min="19" max="19" width="6.26953125" customWidth="1"/>
    <col min="20" max="20" width="1" customWidth="1"/>
    <col min="21" max="21" width="6.7265625" customWidth="1"/>
    <col min="22" max="22" width="0.7265625" customWidth="1"/>
    <col min="23" max="23" width="17.7265625" customWidth="1"/>
    <col min="24" max="24" width="5.54296875" customWidth="1"/>
    <col min="25" max="25" width="7" customWidth="1"/>
    <col min="26" max="26" width="1.08984375" customWidth="1"/>
    <col min="27" max="27" width="6.54296875" customWidth="1"/>
    <col min="28" max="28" width="6.08984375" customWidth="1"/>
    <col min="29" max="29" width="6.6328125" customWidth="1"/>
    <col min="30" max="30" width="5.08984375" customWidth="1"/>
    <col min="31" max="31" width="2.36328125" customWidth="1"/>
    <col min="32" max="32" width="7.08984375" customWidth="1"/>
    <col min="33" max="33" width="5" customWidth="1"/>
    <col min="34" max="34" width="1.90625" customWidth="1"/>
    <col min="35" max="35" width="5.81640625" customWidth="1"/>
    <col min="36" max="36" width="1.453125" customWidth="1"/>
    <col min="37" max="37" width="8.26953125" customWidth="1"/>
    <col min="38" max="38" width="11.453125" customWidth="1"/>
    <col min="39" max="39" width="7.7265625" customWidth="1"/>
    <col min="40" max="40" width="8.54296875" customWidth="1"/>
    <col min="41" max="41" width="8.453125" customWidth="1"/>
    <col min="42" max="42" width="7.7265625" customWidth="1"/>
    <col min="43" max="43" width="1.90625" customWidth="1"/>
    <col min="44" max="44" width="5.7265625" customWidth="1"/>
    <col min="45" max="45" width="9.08984375" customWidth="1"/>
    <col min="46" max="46" width="9.81640625" style="53" customWidth="1"/>
    <col min="47" max="47" width="19.6328125" style="53" customWidth="1"/>
    <col min="48" max="84" width="9.26953125" style="53"/>
  </cols>
  <sheetData>
    <row r="1" spans="2:45" ht="18" x14ac:dyDescent="0.4">
      <c r="B1" s="38" t="s">
        <v>81</v>
      </c>
      <c r="C1" s="4"/>
      <c r="D1" s="5"/>
      <c r="E1" s="4"/>
      <c r="F1" s="146"/>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6"/>
    </row>
    <row r="2" spans="2:45" x14ac:dyDescent="0.35">
      <c r="C2" s="7"/>
      <c r="D2" s="151"/>
      <c r="E2" s="56" t="s">
        <v>269</v>
      </c>
      <c r="F2" s="151"/>
      <c r="G2" s="147"/>
      <c r="H2" s="7"/>
      <c r="I2" s="7"/>
      <c r="J2" s="2"/>
      <c r="K2" s="2"/>
      <c r="L2" s="2"/>
      <c r="M2" s="2"/>
      <c r="N2" s="2"/>
      <c r="O2" s="2"/>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118"/>
    </row>
    <row r="3" spans="2:45" ht="15.5" x14ac:dyDescent="0.35">
      <c r="B3" s="10" t="s">
        <v>257</v>
      </c>
      <c r="C3" s="106"/>
      <c r="D3" s="151"/>
      <c r="E3" s="55">
        <f>COUNTIFS(G8:G164,"*",D8:D164,"1",F8:F164,"1",AR8:AR164,"&gt;=1")/COUNTIFS(D8:D164,"1",F8:F164,"1")</f>
        <v>0</v>
      </c>
      <c r="F3" s="151"/>
      <c r="G3" s="148"/>
      <c r="H3" s="126"/>
      <c r="I3" s="149" t="s">
        <v>86</v>
      </c>
      <c r="J3" s="16" t="s">
        <v>57</v>
      </c>
      <c r="K3" s="16" t="s">
        <v>57</v>
      </c>
      <c r="L3" s="16" t="s">
        <v>57</v>
      </c>
      <c r="M3" s="16" t="s">
        <v>57</v>
      </c>
      <c r="N3" s="16" t="s">
        <v>57</v>
      </c>
      <c r="O3" s="16" t="s">
        <v>57</v>
      </c>
      <c r="P3" s="126"/>
      <c r="Q3" s="126"/>
      <c r="R3" s="126"/>
      <c r="S3" s="126"/>
      <c r="T3" s="126"/>
      <c r="U3" s="126"/>
      <c r="V3" s="126"/>
      <c r="W3" s="150"/>
      <c r="X3" s="126"/>
      <c r="Y3" s="126"/>
      <c r="Z3" s="126"/>
      <c r="AA3" s="126"/>
      <c r="AB3" s="126"/>
      <c r="AC3" s="126"/>
      <c r="AD3" s="126"/>
      <c r="AE3" s="126"/>
      <c r="AF3" s="126"/>
      <c r="AG3" s="126"/>
      <c r="AH3" s="126"/>
      <c r="AI3" s="126"/>
      <c r="AJ3" s="126"/>
      <c r="AK3" s="126"/>
      <c r="AL3" s="126"/>
      <c r="AM3" s="126"/>
      <c r="AN3" s="126"/>
      <c r="AO3" s="126"/>
      <c r="AP3" s="126"/>
      <c r="AQ3" s="126"/>
      <c r="AR3" s="126"/>
      <c r="AS3" s="47"/>
    </row>
    <row r="4" spans="2:45" ht="3.5" customHeight="1" x14ac:dyDescent="0.35">
      <c r="D4" s="151"/>
      <c r="E4" s="2"/>
      <c r="F4" s="151"/>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row>
    <row r="5" spans="2:45" ht="12.9" customHeight="1" x14ac:dyDescent="0.35">
      <c r="B5" s="221" t="s">
        <v>30</v>
      </c>
      <c r="C5" s="236" t="s">
        <v>51</v>
      </c>
      <c r="D5" s="153"/>
      <c r="E5" s="222" t="s">
        <v>352</v>
      </c>
      <c r="F5" s="153"/>
      <c r="G5" s="224" t="s">
        <v>149</v>
      </c>
      <c r="H5" s="61" t="s">
        <v>10</v>
      </c>
      <c r="I5" s="207"/>
      <c r="J5" s="227" t="s">
        <v>100</v>
      </c>
      <c r="K5" s="227"/>
      <c r="L5" s="227"/>
      <c r="M5" s="227"/>
      <c r="N5" s="227"/>
      <c r="O5" s="227"/>
      <c r="P5" s="227"/>
      <c r="Q5" s="227"/>
      <c r="R5" s="227"/>
      <c r="S5" s="206" t="s">
        <v>158</v>
      </c>
      <c r="T5" s="29"/>
      <c r="U5" s="33" t="s">
        <v>71</v>
      </c>
      <c r="V5" s="228"/>
      <c r="W5" s="229" t="s">
        <v>99</v>
      </c>
      <c r="X5" s="230"/>
      <c r="Y5" s="231"/>
      <c r="Z5" s="29"/>
      <c r="AA5" s="240" t="s">
        <v>69</v>
      </c>
      <c r="AB5" s="241"/>
      <c r="AC5" s="242"/>
      <c r="AD5" s="209" t="s">
        <v>60</v>
      </c>
      <c r="AE5" s="27"/>
      <c r="AF5" s="32" t="s">
        <v>70</v>
      </c>
      <c r="AG5" s="209" t="s">
        <v>61</v>
      </c>
      <c r="AH5" s="27"/>
      <c r="AI5" s="209" t="s">
        <v>204</v>
      </c>
      <c r="AJ5" s="27"/>
      <c r="AK5" s="244" t="s">
        <v>68</v>
      </c>
      <c r="AL5" s="245"/>
      <c r="AM5" s="245"/>
      <c r="AN5" s="245"/>
      <c r="AO5" s="246"/>
      <c r="AP5" s="207" t="s">
        <v>67</v>
      </c>
      <c r="AQ5" s="195"/>
      <c r="AR5" s="237" t="s">
        <v>189</v>
      </c>
      <c r="AS5" s="219" t="s">
        <v>203</v>
      </c>
    </row>
    <row r="6" spans="2:45" ht="19.25" customHeight="1" x14ac:dyDescent="0.35">
      <c r="B6" s="221"/>
      <c r="C6" s="236"/>
      <c r="D6" s="153"/>
      <c r="E6" s="223"/>
      <c r="F6" s="153"/>
      <c r="G6" s="225"/>
      <c r="H6" s="62" t="s">
        <v>38</v>
      </c>
      <c r="I6" s="208"/>
      <c r="J6" s="18" t="s">
        <v>95</v>
      </c>
      <c r="K6" s="18" t="s">
        <v>96</v>
      </c>
      <c r="L6" s="19" t="s">
        <v>97</v>
      </c>
      <c r="M6" s="19" t="s">
        <v>98</v>
      </c>
      <c r="N6" s="19" t="s">
        <v>194</v>
      </c>
      <c r="O6" s="19" t="s">
        <v>190</v>
      </c>
      <c r="P6" s="20" t="s">
        <v>191</v>
      </c>
      <c r="Q6" s="19" t="s">
        <v>192</v>
      </c>
      <c r="R6" s="19" t="s">
        <v>193</v>
      </c>
      <c r="S6" s="206"/>
      <c r="T6" s="29"/>
      <c r="U6" s="209" t="s">
        <v>159</v>
      </c>
      <c r="V6" s="228"/>
      <c r="W6" s="232" t="s">
        <v>72</v>
      </c>
      <c r="X6" s="234" t="s">
        <v>150</v>
      </c>
      <c r="Y6" s="215" t="s">
        <v>197</v>
      </c>
      <c r="Z6" s="29"/>
      <c r="AA6" s="215" t="s">
        <v>187</v>
      </c>
      <c r="AB6" s="217" t="s">
        <v>65</v>
      </c>
      <c r="AC6" s="217" t="s">
        <v>200</v>
      </c>
      <c r="AD6" s="210"/>
      <c r="AE6" s="27"/>
      <c r="AF6" s="238" t="s">
        <v>268</v>
      </c>
      <c r="AG6" s="210"/>
      <c r="AH6" s="27"/>
      <c r="AI6" s="210"/>
      <c r="AJ6" s="27"/>
      <c r="AK6" s="247" t="s">
        <v>188</v>
      </c>
      <c r="AL6" s="247" t="s">
        <v>151</v>
      </c>
      <c r="AM6" s="248" t="s">
        <v>39</v>
      </c>
      <c r="AN6" s="206" t="s">
        <v>104</v>
      </c>
      <c r="AO6" s="206" t="s">
        <v>105</v>
      </c>
      <c r="AP6" s="208"/>
      <c r="AQ6" s="195"/>
      <c r="AR6" s="237"/>
      <c r="AS6" s="220"/>
    </row>
    <row r="7" spans="2:45" ht="16.75" customHeight="1" x14ac:dyDescent="0.35">
      <c r="B7" s="221"/>
      <c r="C7" s="236"/>
      <c r="D7" s="153"/>
      <c r="E7" s="223"/>
      <c r="F7" s="153"/>
      <c r="G7" s="226"/>
      <c r="H7" s="63" t="s">
        <v>59</v>
      </c>
      <c r="I7" s="101" t="s">
        <v>205</v>
      </c>
      <c r="J7" s="21">
        <v>4</v>
      </c>
      <c r="K7" s="22">
        <v>4</v>
      </c>
      <c r="L7" s="23">
        <v>4</v>
      </c>
      <c r="M7" s="23">
        <v>9</v>
      </c>
      <c r="N7" s="23">
        <v>9</v>
      </c>
      <c r="O7" s="23">
        <v>4</v>
      </c>
      <c r="P7" s="23">
        <v>4</v>
      </c>
      <c r="Q7" s="24">
        <v>4</v>
      </c>
      <c r="R7" s="24">
        <v>14</v>
      </c>
      <c r="S7" s="206"/>
      <c r="T7" s="29"/>
      <c r="U7" s="211"/>
      <c r="V7" s="228"/>
      <c r="W7" s="233"/>
      <c r="X7" s="235"/>
      <c r="Y7" s="216"/>
      <c r="Z7" s="29"/>
      <c r="AA7" s="216"/>
      <c r="AB7" s="218"/>
      <c r="AC7" s="218"/>
      <c r="AD7" s="211"/>
      <c r="AE7" s="27"/>
      <c r="AF7" s="239"/>
      <c r="AG7" s="211"/>
      <c r="AH7" s="27"/>
      <c r="AI7" s="211"/>
      <c r="AJ7" s="27"/>
      <c r="AK7" s="247"/>
      <c r="AL7" s="247"/>
      <c r="AM7" s="248"/>
      <c r="AN7" s="206"/>
      <c r="AO7" s="206"/>
      <c r="AP7" s="243"/>
      <c r="AQ7" s="196"/>
      <c r="AR7" s="237"/>
      <c r="AS7" s="220"/>
    </row>
    <row r="8" spans="2:45" ht="24" x14ac:dyDescent="0.35">
      <c r="B8" s="52" t="s">
        <v>166</v>
      </c>
      <c r="C8" s="28" t="s">
        <v>12</v>
      </c>
      <c r="D8" s="152">
        <f>IF(ISBLANK(E8),"",IF(AND(NOT(ISBLANK(C8)), OR(C8="*",ISNUMBER(SEARCH(J$3,C8)),ISNUMBER(SEARCH(K$3,C8)),ISNUMBER(SEARCH(L$3,C8)),ISNUMBER(SEARCH(M$3,C8)),ISNUMBER(SEARCH(N$3,C8)))),1,0))</f>
        <v>0</v>
      </c>
      <c r="E8" s="74" t="s">
        <v>121</v>
      </c>
      <c r="F8" s="152">
        <f>IF(ISBLANK(E8),"",IF(OR(ISNUMBER(SEARCH("N?o aplic?vel",G8))+ISNUMBER(SEARCH("N?o  aplic?vel",G8)),ISNUMBER(SEARCH("N?o   aplic?vel",G8))),0,1))</f>
        <v>1</v>
      </c>
      <c r="G8" s="76"/>
      <c r="H8" s="51"/>
      <c r="I8" s="111"/>
      <c r="J8" s="156"/>
      <c r="K8" s="156"/>
      <c r="L8" s="156"/>
      <c r="M8" s="156"/>
      <c r="N8" s="156"/>
      <c r="O8" s="156"/>
      <c r="P8" s="156"/>
      <c r="Q8" s="156"/>
      <c r="R8" s="156"/>
      <c r="S8" s="75" t="str">
        <f>IF(COUNTBLANK(J8:R8)=COUNTIF(J$7:R$7,"&gt;0"),"",IF(SUM(J8:R8)&gt;0,MIN(12,ROUND((J8*J$7+K8*K$7+IF(N8=1,L8*L$7,L$7)+M8*M$7+N8*N$7+O8*O$7+P8*P$7+IF(R8=1,R8*R$7,Q8*Q$7))/(SUM(J$7:R$7)-Q$7-O$7)*12,0)),1))</f>
        <v/>
      </c>
      <c r="T8" s="30"/>
      <c r="U8" s="51"/>
      <c r="V8" s="25"/>
      <c r="W8" s="69"/>
      <c r="X8" s="34"/>
      <c r="Y8" s="34"/>
      <c r="Z8" s="29"/>
      <c r="AA8" s="34"/>
      <c r="AB8" s="35"/>
      <c r="AC8" s="35"/>
      <c r="AD8" s="65" t="str">
        <f>IF(AND(NOT(ISBLANK($X8)),ISNUMBER(AE8)),
       IF(AE8&gt;=0.16,12, IF(AE8&gt;=0.14,11, IF(AE8&gt;=0.12,10, IF(AE8&gt;=0.1,9,IF(AE8&gt;=0.08,8,IF(AE8&gt;=0.06,7,IF(AE8&gt;=0.04,6,IF(AE8&gt;=0.02,5,IF(AE8&gt;0,4,3))))))))),
       "")</f>
        <v/>
      </c>
      <c r="AE8" s="157" t="str">
        <f t="shared" ref="AE8:AE76" si="0">IF(AND(OR($Q8=1,$R8=1),ISNUMBER(AB8),ISNUMBER(AC8),NOT(ISBLANK($X8))),
        IF($X8="%",
              IF($AA8="C",IF(AC8&gt;=IF($AI8&lt;&gt;0,$AI8,100),1,(AC8-AB8)/IF($AI8&lt;&gt;0,$AI8,100)),IF($AA8="B",IF(AC8&lt;=IF($AI8&lt;&gt;0,$AI8,0),1,(AB8-AC8)/100),"")),
        IF($X8="i",
              IF($AA8="C",IF(AC8&gt;=IF($AI8&lt;&gt;0,$AI8,1),1,(AC8-AB8)/IF($AI8&lt;&gt;0,$AI8,1)),IF($AA8="B",IF(AC8&lt;=IF($AI8&lt;&gt;0,$AI8,0),1,(AB8-AC8)/1),"")),
         IF(OR($X8="‰",$X8="p1000",$X8="P1000"),
              IF($AA8="C",IF(AC8&gt;=IF($AI8&lt;&gt;0,$AI8,1000),1,(AC8-AB8)/IF($AI8&lt;&gt;0,$AI8,1000)),IF($AA8="B",IF(AC8&lt;=IF($AI8&lt;&gt;0,$AI8,0),1,(AB8-AC8)/1000),"")),
        IF(OR($X8="ppm",$X8="PPM"),
              IF($AA8="C",IF(AC8&gt;=IF($AI8&lt;&gt;0,$AI8,1000000),1,(AC8-AB8)/IF($AI8&lt;&gt;0,$AI8,1000000)),IF($AA8="B",IF(AC8&lt;=IF($AI8&lt;&gt;0,$AI8,0),1,(AB8-AC8)/1000000),"")),
        IF($AA8="C",IF(AND($AI8&lt;&gt;0,AC8&gt;=$AI8),1,IF(AB8&gt;0,AC8/AB8-1,IF(AC8&gt;0,1,0))),
        IF($AA8="B",IF(AND($AI8&lt;&gt;0,AC8&lt;=$AI8),1,IF(AB8&gt;0,1-AC8/AB8,IF(AC8&lt;=0,1,0))),"")))))),
  "")</f>
        <v/>
      </c>
      <c r="AF8" s="34"/>
      <c r="AG8" s="65" t="str">
        <f>IF(AND(NOT(ISBLANK($X8)),ISNUMBER(AH8)),
       IF(AH8&gt;=0.16,12, IF(AH8&gt;=0.14,11, IF(AH8&gt;=0.12,10, IF(AH8&gt;=0.1,9,IF(AH8&gt;=0.08,8,IF(AH8&gt;=0.06,7,IF(AH8&gt;=0.04,6,IF(AH8&gt;=0.02,5,IF(AH8&gt;0,4,3))))))))),
       IF(AND(NOT(ISBLANK($X8)),ISNUMBER(AD8)),MAX(3,AD8-1),""))</f>
        <v/>
      </c>
      <c r="AH8" s="157" t="str">
        <f>IF(AND(OR($Q8=1,$R8=1),ISNUMBER(AC8),ISNUMBER(AF8),NOT(ISBLANK($X8))),
        IF($X8="%",
              IF($AA8="C",IF(AF8&gt;=IF($AI8&lt;&gt;0,$AI8,100),1,(AF8-AC8)/IF($AI8&lt;&gt;0,$AI8,100)),IF($AA8="B",IF(AF8&lt;=IF($AI8&lt;&gt;0,$AI8,0),1,(AC8-AF8)/100),"")),
        IF($X8="i",
              IF($AA8="C",IF(AF8&gt;=IF($AI8&lt;&gt;0,$AI8,1),1,(AF8-AC8)/IF($AI8&lt;&gt;0,$AI8,1)),IF($AA8="B",IF(AF8&lt;=IF($AI8&lt;&gt;0,$AI8,0),1,(AC8-AF8)/1),"")),
         IF(OR($X8="‰",$X8="p1000",$X8="P1000"),
              IF($AA8="C",IF(AF8&gt;=IF($AI8&lt;&gt;0,$AI8,1000),1,(AF8-AC8)/IF($AI8&lt;&gt;0,$AI8,1000)),IF($AA8="B",IF(AF8&lt;=IF($AI8&lt;&gt;0,$AI8,0),1,(AC8-AF8)/1000),"")),
        IF(OR($X8="ppm",$X8="PPM"),
              IF($AA8="C",IF(AF8&gt;=IF($AI8&lt;&gt;0,$AI8,1000000),1,(AF8-AC8)/IF($AI8&lt;&gt;0,$AI8,1000000)),IF($AA8="B",IF(AF8&lt;=IF($AI8&lt;&gt;0,$AI8,0),1,(AC8-AF8)/1000000),"")),
        IF($AA8="C",IF(AND($AI8&lt;&gt;0,AF8&gt;=$AI8),1,IF(AC8&gt;0,AF8/AC8-1,IF(AF8&gt;0,1,0))),
        IF($AA8="B",IF(AND($AI8&lt;&gt;0,AF8&lt;=$AI8),1,IF(AC8&gt;0,1-AF8/AC8,IF(AF8&lt;=0,1,0))),"")))))),
  "")</f>
        <v/>
      </c>
      <c r="AI8" s="35"/>
      <c r="AJ8" s="2"/>
      <c r="AK8" s="15"/>
      <c r="AL8" s="100"/>
      <c r="AM8" s="34"/>
      <c r="AN8" s="34"/>
      <c r="AO8" s="34"/>
      <c r="AP8" s="64" t="str">
        <f>IF(AND(R8=1,ISNUMBER(U8),NOT(ISBLANK(W8)),ISNUMBER(AK8),AK8&lt;&gt;"NC",NOT(ISBLANK(AL8))),
        IF(AO8="S",12,IF(AN8="S",11,IF(AM8="S",10,IF(OR(ISBLANK(AM8),AM8="N"),9,"")))),"")</f>
        <v/>
      </c>
      <c r="AQ8" s="70" t="str">
        <f>IF(AND(ISNUMBER(S8),ISNUMBER(U8)),
        IF(ISNUMBER(AD8),
              IF(ISNUMBER(AP8),AVERAGE(S8,AD8,IF(ISNUMBER(AG8),AG8,$AQ$5),MIN(10,AP8)),AVERAGE(S8,AD8,IF(ISNUMBER(AG8),AG8,$AQ$5),U8)),
        AVERAGE(S8,U8)),
   "")</f>
        <v/>
      </c>
      <c r="AR8" s="72" t="str">
        <f>IF(AND(ISNUMBER(S8),ISNUMBER(U8)),
        IF(ISNUMBER(AD8),
              IF(ISNUMBER(AP8),AVERAGE(S8,AD8,IF(ISNUMBER(AG8),AG8,IF(AD8&gt;1,AD8-1,AD8)),AP8),AVERAGE(S8,AD8,IF(ISNUMBER(AG8),AG8,IF(AD8&gt;1,AD8-1,AD8)),U8)),
        AVERAGE(S8,U8)),
       "")</f>
        <v/>
      </c>
      <c r="AS8" s="67" t="str">
        <f>IF(ISBLANK(U8),"",IF(NOT(ISBLANK(H8)),IF(ROUND(AR8,0)&gt;=12,"AAA",IF(ROUND(AR8,0)&gt;=11,"AA",IF(ROUND(AR8,0)&gt;=10,"A",IF(ROUND(AR8,0)&gt;=9,"BBB",IF(ROUND(AR8,0)&gt;=8,"BB",IF(ROUND(AR8,0)&gt;=7,"B",IF(ROUND(AR8,0)&gt;=6,"CCC",IF(ROUND(AR8,0)&gt;=5,"CC",IF(ROUND(AR8,0)&gt;=4,"C",IF(ROUND(AR8,0)&gt;=3,"DDD",IF(ROUND(AR8,0)&gt;=2,"DD","D"))))))))))),""))</f>
        <v/>
      </c>
    </row>
    <row r="9" spans="2:45" ht="22.5" customHeight="1" x14ac:dyDescent="0.35">
      <c r="B9" s="52"/>
      <c r="C9" s="28" t="s">
        <v>12</v>
      </c>
      <c r="D9" s="152">
        <f t="shared" ref="D9:D77" si="1">IF(ISBLANK(E9),"",IF(AND(NOT(ISBLANK(C9)), OR(C9="*",ISNUMBER(SEARCH(J$3,C9)),ISNUMBER(SEARCH(K$3,C9)),ISNUMBER(SEARCH(L$3,C9)),ISNUMBER(SEARCH(M$3,C9)),ISNUMBER(SEARCH(N$3,C9)))),1,0))</f>
        <v>0</v>
      </c>
      <c r="E9" s="74" t="s">
        <v>13</v>
      </c>
      <c r="F9" s="152">
        <f t="shared" ref="F9:F77" si="2">IF(ISBLANK(E9),"",IF(OR(ISNUMBER(SEARCH("N?o aplic?vel",G9))+ISNUMBER(SEARCH("N?o  aplic?vel",G9)),ISNUMBER(SEARCH("N?o   aplic?vel",G9))),0,1))</f>
        <v>1</v>
      </c>
      <c r="G9" s="76"/>
      <c r="H9" s="51"/>
      <c r="I9" s="111"/>
      <c r="J9" s="156"/>
      <c r="K9" s="156"/>
      <c r="L9" s="156"/>
      <c r="M9" s="156"/>
      <c r="N9" s="156"/>
      <c r="O9" s="156"/>
      <c r="P9" s="156"/>
      <c r="Q9" s="156"/>
      <c r="R9" s="156"/>
      <c r="S9" s="75" t="str">
        <f t="shared" ref="S9:S77" si="3">IF(COUNTBLANK(J9:R9)=COUNTIF(J$7:R$7,"&gt;0"),"",IF(SUM(J9:R9)&gt;0,MIN(12,ROUND((J9*J$7+K9*K$7+IF(N9=1,L9*L$7,L$7)+M9*M$7+N9*N$7+O9*O$7+P9*P$7+IF(R9=1,R9*R$7,Q9*Q$7))/(SUM(J$7:R$7)-Q$7-O$7)*12,0)),1))</f>
        <v/>
      </c>
      <c r="T9" s="30"/>
      <c r="U9" s="51"/>
      <c r="V9" s="25"/>
      <c r="W9" s="69"/>
      <c r="X9" s="34"/>
      <c r="Y9" s="34"/>
      <c r="Z9" s="29"/>
      <c r="AA9" s="34"/>
      <c r="AB9" s="35"/>
      <c r="AC9" s="35"/>
      <c r="AD9" s="65" t="str">
        <f t="shared" ref="AD9:AD77" si="4">IF(AND(NOT(ISBLANK($X9)),ISNUMBER(AE9)),
       IF(AE9&gt;=0.16,12, IF(AE9&gt;=0.14,11, IF(AE9&gt;=0.12,10, IF(AE9&gt;=0.1,9,IF(AE9&gt;=0.08,8,IF(AE9&gt;=0.06,7,IF(AE9&gt;=0.04,6,IF(AE9&gt;=0.02,5,IF(AE9&gt;0,4,3))))))))),
       "")</f>
        <v/>
      </c>
      <c r="AE9" s="157" t="str">
        <f t="shared" si="0"/>
        <v/>
      </c>
      <c r="AF9" s="34"/>
      <c r="AG9" s="65" t="str">
        <f t="shared" ref="AG9:AG77" si="5">IF(AND(NOT(ISBLANK($X9)),ISNUMBER(AH9)),
       IF(AH9&gt;=0.16,12, IF(AH9&gt;=0.14,11, IF(AH9&gt;=0.12,10, IF(AH9&gt;=0.1,9,IF(AH9&gt;=0.08,8,IF(AH9&gt;=0.06,7,IF(AH9&gt;=0.04,6,IF(AH9&gt;=0.02,5,IF(AH9&gt;0,4,3))))))))),
       IF(AND(NOT(ISBLANK($X9)),ISNUMBER(AD9)),MAX(3,AD9-1),""))</f>
        <v/>
      </c>
      <c r="AH9" s="157" t="str">
        <f t="shared" ref="AH9:AH77" si="6">IF(AND(OR($Q9=1,$R9=1),ISNUMBER(AC9),ISNUMBER(AF9),NOT(ISBLANK($X9))),
        IF($X9="%",
              IF($AA9="C",IF(AF9&gt;=IF($AI9&lt;&gt;0,$AI9,100),1,(AF9-AC9)/IF($AI9&lt;&gt;0,$AI9,100)),IF($AA9="B",IF(AF9&lt;=IF($AI9&lt;&gt;0,$AI9,0),1,(AC9-AF9)/100),"")),
        IF($X9="i",
              IF($AA9="C",IF(AF9&gt;=IF($AI9&lt;&gt;0,$AI9,1),1,(AF9-AC9)/IF($AI9&lt;&gt;0,$AI9,1)),IF($AA9="B",IF(AF9&lt;=IF($AI9&lt;&gt;0,$AI9,0),1,(AC9-AF9)/1),"")),
         IF(OR($X9="‰",$X9="p1000",$X9="P1000"),
              IF($AA9="C",IF(AF9&gt;=IF($AI9&lt;&gt;0,$AI9,1000),1,(AF9-AC9)/IF($AI9&lt;&gt;0,$AI9,1000)),IF($AA9="B",IF(AF9&lt;=IF($AI9&lt;&gt;0,$AI9,0),1,(AC9-AF9)/1000),"")),
        IF(OR($X9="ppm",$X9="PPM"),
              IF($AA9="C",IF(AF9&gt;=IF($AI9&lt;&gt;0,$AI9,1000000),1,(AF9-AC9)/IF($AI9&lt;&gt;0,$AI9,1000000)),IF($AA9="B",IF(AF9&lt;=IF($AI9&lt;&gt;0,$AI9,0),1,(AC9-AF9)/1000000),"")),
        IF($AA9="C",IF(AND($AI9&lt;&gt;0,AF9&gt;=$AI9),1,IF(AC9&gt;0,AF9/AC9-1,IF(AF9&gt;0,1,0))),
        IF($AA9="B",IF(AND($AI9&lt;&gt;0,AF9&lt;=$AI9),1,IF(AC9&gt;0,1-AF9/AC9,IF(AF9&lt;=0,1,0))),"")))))),
  "")</f>
        <v/>
      </c>
      <c r="AI9" s="35"/>
      <c r="AJ9" s="2"/>
      <c r="AK9" s="15"/>
      <c r="AL9" s="100"/>
      <c r="AM9" s="34"/>
      <c r="AN9" s="34"/>
      <c r="AO9" s="34"/>
      <c r="AP9" s="64" t="str">
        <f t="shared" ref="AP9:AP77" si="7">IF(AND(R9=1,ISNUMBER(U9),NOT(ISBLANK(W9)),ISNUMBER(AK9),AK9&lt;&gt;"NC",NOT(ISBLANK(AL9))),
        IF(AO9="S",12,IF(AN9="S",11,IF(AM9="S",10,IF(OR(ISBLANK(AM9),AM9="N"),9,"")))),"")</f>
        <v/>
      </c>
      <c r="AQ9" s="70" t="str">
        <f t="shared" ref="AQ9:AQ77" si="8">IF(AND(ISNUMBER(S9),ISNUMBER(U9)),
        IF(ISNUMBER(AD9),
              IF(ISNUMBER(AP9),AVERAGE(S9,AD9,IF(ISNUMBER(AG9),AG9,$AQ$5),MIN(10,AP9)),AVERAGE(S9,AD9,IF(ISNUMBER(AG9),AG9,$AQ$5),U9)),
        AVERAGE(S9,U9)),
   "")</f>
        <v/>
      </c>
      <c r="AR9" s="72" t="str">
        <f t="shared" ref="AR9:AR77" si="9">IF(AND(ISNUMBER(S9),ISNUMBER(U9)),
        IF(ISNUMBER(AD9),
              IF(ISNUMBER(AP9),AVERAGE(S9,AD9,IF(ISNUMBER(AG9),AG9,IF(AD9&gt;1,AD9-1,AD9)),AP9),AVERAGE(S9,AD9,IF(ISNUMBER(AG9),AG9,IF(AD9&gt;1,AD9-1,AD9)),U9)),
        AVERAGE(S9,U9)),
       "")</f>
        <v/>
      </c>
      <c r="AS9" s="67" t="str">
        <f>IF(ISBLANK(U9),"",IF(NOT(ISBLANK(H9)),IF(ROUND(AR9,0)&gt;=12,"AAA",IF(ROUND(AR9,0)&gt;=11,"AA",IF(ROUND(AR9,0)&gt;=10,"A",IF(ROUND(AR9,0)&gt;=9,"BBB",IF(ROUND(AR9,0)&gt;=8,"BB",IF(ROUND(AR9,0)&gt;=7,"B",IF(ROUND(AR9,0)&gt;=6,"CCC",IF(ROUND(AR9,0)&gt;=5,"CC",IF(ROUND(AR9,0)&gt;=4,"C",IF(ROUND(AR9,0)&gt;=3,"DDD",IF(ROUND(AR9,0)&gt;=2,"DD","D"))))))))))),""))</f>
        <v/>
      </c>
    </row>
    <row r="10" spans="2:45" ht="36.9" customHeight="1" x14ac:dyDescent="0.35">
      <c r="B10" s="52"/>
      <c r="C10" s="28" t="s">
        <v>55</v>
      </c>
      <c r="D10" s="152">
        <f t="shared" si="1"/>
        <v>0</v>
      </c>
      <c r="E10" s="178" t="s">
        <v>329</v>
      </c>
      <c r="F10" s="152">
        <f t="shared" si="2"/>
        <v>1</v>
      </c>
      <c r="G10" s="76"/>
      <c r="H10" s="51"/>
      <c r="I10" s="111"/>
      <c r="J10" s="156"/>
      <c r="K10" s="156"/>
      <c r="L10" s="156"/>
      <c r="M10" s="156"/>
      <c r="N10" s="156"/>
      <c r="O10" s="156"/>
      <c r="P10" s="156"/>
      <c r="Q10" s="156"/>
      <c r="R10" s="156"/>
      <c r="S10" s="75" t="str">
        <f t="shared" si="3"/>
        <v/>
      </c>
      <c r="T10" s="30"/>
      <c r="U10" s="51"/>
      <c r="V10" s="25"/>
      <c r="W10" s="69"/>
      <c r="X10" s="34"/>
      <c r="Y10" s="34"/>
      <c r="Z10" s="29"/>
      <c r="AA10" s="34"/>
      <c r="AB10" s="35"/>
      <c r="AC10" s="35"/>
      <c r="AD10" s="65" t="str">
        <f t="shared" si="4"/>
        <v/>
      </c>
      <c r="AE10" s="157" t="str">
        <f t="shared" si="0"/>
        <v/>
      </c>
      <c r="AF10" s="34"/>
      <c r="AG10" s="65" t="str">
        <f t="shared" si="5"/>
        <v/>
      </c>
      <c r="AH10" s="157" t="str">
        <f t="shared" si="6"/>
        <v/>
      </c>
      <c r="AI10" s="35"/>
      <c r="AJ10" s="2"/>
      <c r="AK10" s="15"/>
      <c r="AL10" s="100"/>
      <c r="AM10" s="34"/>
      <c r="AN10" s="34"/>
      <c r="AO10" s="34"/>
      <c r="AP10" s="64" t="str">
        <f t="shared" si="7"/>
        <v/>
      </c>
      <c r="AQ10" s="70" t="str">
        <f t="shared" si="8"/>
        <v/>
      </c>
      <c r="AR10" s="72" t="str">
        <f t="shared" si="9"/>
        <v/>
      </c>
      <c r="AS10" s="67" t="str">
        <f>IF(ISBLANK(U10),"",IF(NOT(ISBLANK(H10)),IF(ROUND(AR10,0)&gt;=12,"AAA",IF(ROUND(AR10,0)&gt;=11,"AA",IF(ROUND(AR10,0)&gt;=10,"A",IF(ROUND(AR10,0)&gt;=9,"BBB",IF(ROUND(AR10,0)&gt;=8,"BB",IF(ROUND(AR10,0)&gt;=7,"B",IF(ROUND(AR10,0)&gt;=6,"CCC",IF(ROUND(AR10,0)&gt;=5,"CC",IF(ROUND(AR10,0)&gt;=4,"C",IF(ROUND(AR10,0)&gt;=3,"DDD",IF(ROUND(AR10,0)&gt;=2,"DD","D"))))))))))),""))</f>
        <v/>
      </c>
    </row>
    <row r="11" spans="2:45" ht="24" x14ac:dyDescent="0.35">
      <c r="B11" s="52"/>
      <c r="C11" s="28"/>
      <c r="D11" s="152">
        <f t="shared" si="1"/>
        <v>0</v>
      </c>
      <c r="E11" s="74" t="s">
        <v>93</v>
      </c>
      <c r="F11" s="152">
        <f t="shared" si="2"/>
        <v>1</v>
      </c>
      <c r="G11" s="76"/>
      <c r="H11" s="51"/>
      <c r="I11" s="111"/>
      <c r="J11" s="156"/>
      <c r="K11" s="156"/>
      <c r="L11" s="156"/>
      <c r="M11" s="156"/>
      <c r="N11" s="156"/>
      <c r="O11" s="156"/>
      <c r="P11" s="156"/>
      <c r="Q11" s="156"/>
      <c r="R11" s="156"/>
      <c r="S11" s="75" t="str">
        <f t="shared" si="3"/>
        <v/>
      </c>
      <c r="T11" s="30"/>
      <c r="U11" s="51"/>
      <c r="V11" s="25"/>
      <c r="W11" s="69"/>
      <c r="X11" s="34"/>
      <c r="Y11" s="34"/>
      <c r="Z11" s="29"/>
      <c r="AA11" s="34"/>
      <c r="AB11" s="35"/>
      <c r="AC11" s="35"/>
      <c r="AD11" s="65" t="str">
        <f t="shared" si="4"/>
        <v/>
      </c>
      <c r="AE11" s="157" t="str">
        <f t="shared" si="0"/>
        <v/>
      </c>
      <c r="AF11" s="34"/>
      <c r="AG11" s="65" t="str">
        <f t="shared" si="5"/>
        <v/>
      </c>
      <c r="AH11" s="157" t="str">
        <f t="shared" si="6"/>
        <v/>
      </c>
      <c r="AI11" s="35"/>
      <c r="AJ11" s="2"/>
      <c r="AK11" s="15"/>
      <c r="AL11" s="100"/>
      <c r="AM11" s="34"/>
      <c r="AN11" s="34"/>
      <c r="AO11" s="34"/>
      <c r="AP11" s="64" t="str">
        <f t="shared" si="7"/>
        <v/>
      </c>
      <c r="AQ11" s="70" t="str">
        <f t="shared" si="8"/>
        <v/>
      </c>
      <c r="AR11" s="72" t="str">
        <f t="shared" si="9"/>
        <v/>
      </c>
      <c r="AS11" s="67" t="str">
        <f>IF(ISBLANK(U11),"",IF(NOT(ISBLANK(H11)),IF(ROUND(AR11,0)&gt;=12,"AAA",IF(ROUND(AR11,0)&gt;=11,"AA",IF(ROUND(AR11,0)&gt;=10,"A",IF(ROUND(AR11,0)&gt;=9,"BBB",IF(ROUND(AR11,0)&gt;=8,"BB",IF(ROUND(AR11,0)&gt;=7,"B",IF(ROUND(AR11,0)&gt;=6,"CCC",IF(ROUND(AR11,0)&gt;=5,"CC",IF(ROUND(AR11,0)&gt;=4,"C",IF(ROUND(AR11,0)&gt;=3,"DDD",IF(ROUND(AR11,0)&gt;=2,"DD","D"))))))))))),""))</f>
        <v/>
      </c>
    </row>
    <row r="12" spans="2:45" ht="24" x14ac:dyDescent="0.35">
      <c r="B12" s="52"/>
      <c r="C12" s="28"/>
      <c r="D12" s="152">
        <f t="shared" si="1"/>
        <v>0</v>
      </c>
      <c r="E12" s="74" t="s">
        <v>14</v>
      </c>
      <c r="F12" s="152">
        <f t="shared" si="2"/>
        <v>1</v>
      </c>
      <c r="G12" s="76"/>
      <c r="H12" s="51"/>
      <c r="I12" s="111"/>
      <c r="J12" s="156"/>
      <c r="K12" s="156"/>
      <c r="L12" s="156"/>
      <c r="M12" s="156"/>
      <c r="N12" s="156"/>
      <c r="O12" s="156"/>
      <c r="P12" s="156"/>
      <c r="Q12" s="156"/>
      <c r="R12" s="156"/>
      <c r="S12" s="75" t="str">
        <f t="shared" si="3"/>
        <v/>
      </c>
      <c r="T12" s="30"/>
      <c r="U12" s="51"/>
      <c r="V12" s="25"/>
      <c r="W12" s="69"/>
      <c r="X12" s="34"/>
      <c r="Y12" s="34"/>
      <c r="Z12" s="29"/>
      <c r="AA12" s="34"/>
      <c r="AB12" s="35"/>
      <c r="AC12" s="35"/>
      <c r="AD12" s="65" t="str">
        <f t="shared" si="4"/>
        <v/>
      </c>
      <c r="AE12" s="157" t="str">
        <f t="shared" si="0"/>
        <v/>
      </c>
      <c r="AF12" s="34"/>
      <c r="AG12" s="65" t="str">
        <f t="shared" si="5"/>
        <v/>
      </c>
      <c r="AH12" s="157" t="str">
        <f t="shared" si="6"/>
        <v/>
      </c>
      <c r="AI12" s="35"/>
      <c r="AJ12" s="2"/>
      <c r="AK12" s="15"/>
      <c r="AL12" s="100"/>
      <c r="AM12" s="34"/>
      <c r="AN12" s="34"/>
      <c r="AO12" s="34"/>
      <c r="AP12" s="64" t="str">
        <f t="shared" si="7"/>
        <v/>
      </c>
      <c r="AQ12" s="70" t="str">
        <f t="shared" si="8"/>
        <v/>
      </c>
      <c r="AR12" s="72" t="str">
        <f t="shared" si="9"/>
        <v/>
      </c>
      <c r="AS12" s="67" t="str">
        <f>IF(ISBLANK(U12),"",IF(NOT(ISBLANK(H12)),IF(ROUND(AR12,0)&gt;=12,"AAA",IF(ROUND(AR12,0)&gt;=11,"AA",IF(ROUND(AR12,0)&gt;=10,"A",IF(ROUND(AR12,0)&gt;=9,"BBB",IF(ROUND(AR12,0)&gt;=8,"BB",IF(ROUND(AR12,0)&gt;=7,"B",IF(ROUND(AR12,0)&gt;=6,"CCC",IF(ROUND(AR12,0)&gt;=5,"CC",IF(ROUND(AR12,0)&gt;=4,"C",IF(ROUND(AR12,0)&gt;=3,"DDD",IF(ROUND(AR12,0)&gt;=2,"DD","D"))))))))))),""))</f>
        <v/>
      </c>
    </row>
    <row r="13" spans="2:45" x14ac:dyDescent="0.35">
      <c r="B13" s="52"/>
      <c r="C13" s="28"/>
      <c r="D13" s="152">
        <f t="shared" si="1"/>
        <v>0</v>
      </c>
      <c r="E13" s="74" t="s">
        <v>73</v>
      </c>
      <c r="F13" s="152">
        <f t="shared" si="2"/>
        <v>1</v>
      </c>
      <c r="G13" s="76"/>
      <c r="H13" s="51"/>
      <c r="I13" s="111"/>
      <c r="J13" s="156"/>
      <c r="K13" s="156"/>
      <c r="L13" s="156"/>
      <c r="M13" s="156"/>
      <c r="N13" s="156"/>
      <c r="O13" s="156"/>
      <c r="P13" s="156"/>
      <c r="Q13" s="156"/>
      <c r="R13" s="156"/>
      <c r="S13" s="75" t="str">
        <f t="shared" si="3"/>
        <v/>
      </c>
      <c r="T13" s="30"/>
      <c r="U13" s="51"/>
      <c r="V13" s="25"/>
      <c r="W13" s="69"/>
      <c r="X13" s="34"/>
      <c r="Y13" s="34"/>
      <c r="Z13" s="29"/>
      <c r="AA13" s="34"/>
      <c r="AB13" s="35"/>
      <c r="AC13" s="35"/>
      <c r="AD13" s="65" t="str">
        <f t="shared" si="4"/>
        <v/>
      </c>
      <c r="AE13" s="157" t="str">
        <f t="shared" si="0"/>
        <v/>
      </c>
      <c r="AF13" s="34"/>
      <c r="AG13" s="65" t="str">
        <f t="shared" si="5"/>
        <v/>
      </c>
      <c r="AH13" s="157" t="str">
        <f t="shared" si="6"/>
        <v/>
      </c>
      <c r="AI13" s="35"/>
      <c r="AJ13" s="2"/>
      <c r="AK13" s="15"/>
      <c r="AL13" s="100"/>
      <c r="AM13" s="34"/>
      <c r="AN13" s="34"/>
      <c r="AO13" s="34"/>
      <c r="AP13" s="64" t="str">
        <f t="shared" si="7"/>
        <v/>
      </c>
      <c r="AQ13" s="70" t="str">
        <f t="shared" si="8"/>
        <v/>
      </c>
      <c r="AR13" s="72" t="str">
        <f t="shared" si="9"/>
        <v/>
      </c>
      <c r="AS13" s="67" t="str">
        <f>IF(ISBLANK(U13),"",IF(NOT(ISBLANK(H13)),IF(ROUND(AR13,0)&gt;=12,"AAA",IF(ROUND(AR13,0)&gt;=11,"AA",IF(ROUND(AR13,0)&gt;=10,"A",IF(ROUND(AR13,0)&gt;=9,"BBB",IF(ROUND(AR13,0)&gt;=8,"BB",IF(ROUND(AR13,0)&gt;=7,"B",IF(ROUND(AR13,0)&gt;=6,"CCC",IF(ROUND(AR13,0)&gt;=5,"CC",IF(ROUND(AR13,0)&gt;=4,"C",IF(ROUND(AR13,0)&gt;=3,"DDD",IF(ROUND(AR13,0)&gt;=2,"DD","D"))))))))))),""))</f>
        <v/>
      </c>
    </row>
    <row r="14" spans="2:45" x14ac:dyDescent="0.35">
      <c r="B14" s="52"/>
      <c r="C14" s="28"/>
      <c r="D14" s="152" t="str">
        <f t="shared" si="1"/>
        <v/>
      </c>
      <c r="E14" s="74"/>
      <c r="F14" s="152" t="str">
        <f t="shared" si="2"/>
        <v/>
      </c>
      <c r="G14" s="76"/>
      <c r="H14" s="51"/>
      <c r="I14" s="111"/>
      <c r="J14" s="156"/>
      <c r="K14" s="156"/>
      <c r="L14" s="156"/>
      <c r="M14" s="156"/>
      <c r="N14" s="156"/>
      <c r="O14" s="156"/>
      <c r="P14" s="156"/>
      <c r="Q14" s="156"/>
      <c r="R14" s="156"/>
      <c r="S14" s="75" t="str">
        <f t="shared" si="3"/>
        <v/>
      </c>
      <c r="T14" s="30"/>
      <c r="U14" s="51"/>
      <c r="V14" s="25"/>
      <c r="W14" s="69"/>
      <c r="X14" s="34"/>
      <c r="Y14" s="34"/>
      <c r="Z14" s="29"/>
      <c r="AA14" s="34"/>
      <c r="AB14" s="35"/>
      <c r="AC14" s="35"/>
      <c r="AD14" s="65" t="str">
        <f t="shared" si="4"/>
        <v/>
      </c>
      <c r="AE14" s="157" t="str">
        <f t="shared" si="0"/>
        <v/>
      </c>
      <c r="AF14" s="34"/>
      <c r="AG14" s="65" t="str">
        <f t="shared" si="5"/>
        <v/>
      </c>
      <c r="AH14" s="157" t="str">
        <f t="shared" si="6"/>
        <v/>
      </c>
      <c r="AI14" s="35"/>
      <c r="AJ14" s="2"/>
      <c r="AK14" s="15"/>
      <c r="AL14" s="100"/>
      <c r="AM14" s="34"/>
      <c r="AN14" s="34"/>
      <c r="AO14" s="34"/>
      <c r="AP14" s="64" t="str">
        <f t="shared" si="7"/>
        <v/>
      </c>
      <c r="AQ14" s="70" t="str">
        <f t="shared" si="8"/>
        <v/>
      </c>
      <c r="AR14" s="72" t="str">
        <f t="shared" si="9"/>
        <v/>
      </c>
      <c r="AS14" s="67" t="str">
        <f>IF(ISBLANK(U14),"",IF(NOT(ISBLANK(H14)),IF(ROUND(AR14,0)&gt;=12,"AAA",IF(ROUND(AR14,0)&gt;=11,"AA",IF(ROUND(AR14,0)&gt;=10,"A",IF(ROUND(AR14,0)&gt;=9,"BBB",IF(ROUND(AR14,0)&gt;=8,"BB",IF(ROUND(AR14,0)&gt;=7,"B",IF(ROUND(AR14,0)&gt;=6,"CCC",IF(ROUND(AR14,0)&gt;=5,"CC",IF(ROUND(AR14,0)&gt;=4,"C",IF(ROUND(AR14,0)&gt;=3,"DDD",IF(ROUND(AR14,0)&gt;=2,"DD","D"))))))))))),""))</f>
        <v/>
      </c>
    </row>
    <row r="15" spans="2:45" x14ac:dyDescent="0.35">
      <c r="B15" s="52"/>
      <c r="C15" s="28"/>
      <c r="D15" s="152" t="str">
        <f t="shared" si="1"/>
        <v/>
      </c>
      <c r="E15" s="74"/>
      <c r="F15" s="152" t="str">
        <f t="shared" si="2"/>
        <v/>
      </c>
      <c r="G15" s="76"/>
      <c r="H15" s="51"/>
      <c r="I15" s="111"/>
      <c r="J15" s="156"/>
      <c r="K15" s="156"/>
      <c r="L15" s="156"/>
      <c r="M15" s="156"/>
      <c r="N15" s="156"/>
      <c r="O15" s="156"/>
      <c r="P15" s="156"/>
      <c r="Q15" s="156"/>
      <c r="R15" s="156"/>
      <c r="S15" s="75" t="str">
        <f t="shared" si="3"/>
        <v/>
      </c>
      <c r="T15" s="30"/>
      <c r="U15" s="51"/>
      <c r="V15" s="25"/>
      <c r="W15" s="69"/>
      <c r="X15" s="34"/>
      <c r="Y15" s="34"/>
      <c r="Z15" s="29"/>
      <c r="AA15" s="34"/>
      <c r="AB15" s="35"/>
      <c r="AC15" s="35"/>
      <c r="AD15" s="65" t="str">
        <f t="shared" si="4"/>
        <v/>
      </c>
      <c r="AE15" s="157" t="str">
        <f t="shared" si="0"/>
        <v/>
      </c>
      <c r="AF15" s="34"/>
      <c r="AG15" s="65" t="str">
        <f t="shared" si="5"/>
        <v/>
      </c>
      <c r="AH15" s="157" t="str">
        <f t="shared" si="6"/>
        <v/>
      </c>
      <c r="AI15" s="35"/>
      <c r="AJ15" s="2"/>
      <c r="AK15" s="15"/>
      <c r="AL15" s="100"/>
      <c r="AM15" s="34"/>
      <c r="AN15" s="34"/>
      <c r="AO15" s="34"/>
      <c r="AP15" s="64" t="str">
        <f t="shared" si="7"/>
        <v/>
      </c>
      <c r="AQ15" s="70" t="str">
        <f t="shared" si="8"/>
        <v/>
      </c>
      <c r="AR15" s="72" t="str">
        <f t="shared" si="9"/>
        <v/>
      </c>
      <c r="AS15" s="67" t="str">
        <f>IF(ISBLANK(U15),"",IF(NOT(ISBLANK(H15)),IF(ROUND(AR15,0)&gt;=12,"AAA",IF(ROUND(AR15,0)&gt;=11,"AA",IF(ROUND(AR15,0)&gt;=10,"A",IF(ROUND(AR15,0)&gt;=9,"BBB",IF(ROUND(AR15,0)&gt;=8,"BB",IF(ROUND(AR15,0)&gt;=7,"B",IF(ROUND(AR15,0)&gt;=6,"CCC",IF(ROUND(AR15,0)&gt;=5,"CC",IF(ROUND(AR15,0)&gt;=4,"C",IF(ROUND(AR15,0)&gt;=3,"DDD",IF(ROUND(AR15,0)&gt;=2,"DD","D"))))))))))),""))</f>
        <v/>
      </c>
    </row>
    <row r="16" spans="2:45" x14ac:dyDescent="0.35">
      <c r="B16" s="52"/>
      <c r="C16" s="28"/>
      <c r="D16" s="152" t="str">
        <f t="shared" si="1"/>
        <v/>
      </c>
      <c r="E16" s="74"/>
      <c r="F16" s="152" t="str">
        <f t="shared" si="2"/>
        <v/>
      </c>
      <c r="G16" s="76"/>
      <c r="H16" s="51"/>
      <c r="I16" s="111"/>
      <c r="J16" s="156"/>
      <c r="K16" s="156"/>
      <c r="L16" s="156"/>
      <c r="M16" s="156"/>
      <c r="N16" s="156"/>
      <c r="O16" s="156"/>
      <c r="P16" s="156"/>
      <c r="Q16" s="156"/>
      <c r="R16" s="156"/>
      <c r="S16" s="75" t="str">
        <f t="shared" si="3"/>
        <v/>
      </c>
      <c r="T16" s="30"/>
      <c r="U16" s="51"/>
      <c r="V16" s="25"/>
      <c r="W16" s="69"/>
      <c r="X16" s="34"/>
      <c r="Y16" s="34"/>
      <c r="Z16" s="29"/>
      <c r="AA16" s="34"/>
      <c r="AB16" s="35"/>
      <c r="AC16" s="35"/>
      <c r="AD16" s="65" t="str">
        <f t="shared" si="4"/>
        <v/>
      </c>
      <c r="AE16" s="157" t="str">
        <f t="shared" si="0"/>
        <v/>
      </c>
      <c r="AF16" s="34"/>
      <c r="AG16" s="65" t="str">
        <f t="shared" si="5"/>
        <v/>
      </c>
      <c r="AH16" s="157" t="str">
        <f t="shared" si="6"/>
        <v/>
      </c>
      <c r="AI16" s="35"/>
      <c r="AJ16" s="2"/>
      <c r="AK16" s="15"/>
      <c r="AL16" s="100"/>
      <c r="AM16" s="34"/>
      <c r="AN16" s="34"/>
      <c r="AO16" s="34"/>
      <c r="AP16" s="64" t="str">
        <f t="shared" si="7"/>
        <v/>
      </c>
      <c r="AQ16" s="70" t="str">
        <f t="shared" si="8"/>
        <v/>
      </c>
      <c r="AR16" s="72" t="str">
        <f t="shared" si="9"/>
        <v/>
      </c>
      <c r="AS16" s="67" t="str">
        <f>IF(ISBLANK(U16),"",IF(NOT(ISBLANK(H16)),IF(ROUND(AR16,0)&gt;=12,"AAA",IF(ROUND(AR16,0)&gt;=11,"AA",IF(ROUND(AR16,0)&gt;=10,"A",IF(ROUND(AR16,0)&gt;=9,"BBB",IF(ROUND(AR16,0)&gt;=8,"BB",IF(ROUND(AR16,0)&gt;=7,"B",IF(ROUND(AR16,0)&gt;=6,"CCC",IF(ROUND(AR16,0)&gt;=5,"CC",IF(ROUND(AR16,0)&gt;=4,"C",IF(ROUND(AR16,0)&gt;=3,"DDD",IF(ROUND(AR16,0)&gt;=2,"DD","D"))))))))))),""))</f>
        <v/>
      </c>
    </row>
    <row r="17" spans="2:45" ht="29.5" customHeight="1" x14ac:dyDescent="0.35">
      <c r="B17" s="52" t="s">
        <v>167</v>
      </c>
      <c r="C17" s="28"/>
      <c r="D17" s="152">
        <f t="shared" si="1"/>
        <v>0</v>
      </c>
      <c r="E17" s="74" t="s">
        <v>16</v>
      </c>
      <c r="F17" s="152">
        <f t="shared" si="2"/>
        <v>1</v>
      </c>
      <c r="G17" s="76"/>
      <c r="H17" s="51"/>
      <c r="I17" s="111"/>
      <c r="J17" s="156"/>
      <c r="K17" s="156"/>
      <c r="L17" s="156"/>
      <c r="M17" s="156"/>
      <c r="N17" s="156"/>
      <c r="O17" s="156"/>
      <c r="P17" s="156"/>
      <c r="Q17" s="156"/>
      <c r="R17" s="156"/>
      <c r="S17" s="75" t="str">
        <f t="shared" si="3"/>
        <v/>
      </c>
      <c r="T17" s="30"/>
      <c r="U17" s="51"/>
      <c r="V17" s="25"/>
      <c r="W17" s="69"/>
      <c r="X17" s="34"/>
      <c r="Y17" s="34"/>
      <c r="Z17" s="29"/>
      <c r="AA17" s="34"/>
      <c r="AB17" s="35"/>
      <c r="AC17" s="35"/>
      <c r="AD17" s="65" t="str">
        <f t="shared" si="4"/>
        <v/>
      </c>
      <c r="AE17" s="157" t="str">
        <f t="shared" si="0"/>
        <v/>
      </c>
      <c r="AF17" s="34"/>
      <c r="AG17" s="65" t="str">
        <f t="shared" si="5"/>
        <v/>
      </c>
      <c r="AH17" s="157" t="str">
        <f t="shared" si="6"/>
        <v/>
      </c>
      <c r="AI17" s="35"/>
      <c r="AJ17" s="2"/>
      <c r="AK17" s="15"/>
      <c r="AL17" s="100"/>
      <c r="AM17" s="34"/>
      <c r="AN17" s="34"/>
      <c r="AO17" s="34"/>
      <c r="AP17" s="64" t="str">
        <f t="shared" si="7"/>
        <v/>
      </c>
      <c r="AQ17" s="70" t="str">
        <f t="shared" si="8"/>
        <v/>
      </c>
      <c r="AR17" s="72" t="str">
        <f t="shared" si="9"/>
        <v/>
      </c>
      <c r="AS17" s="67" t="str">
        <f>IF(ISBLANK(U17),"",IF(NOT(ISBLANK(H17)),IF(ROUND(AR17,0)&gt;=12,"AAA",IF(ROUND(AR17,0)&gt;=11,"AA",IF(ROUND(AR17,0)&gt;=10,"A",IF(ROUND(AR17,0)&gt;=9,"BBB",IF(ROUND(AR17,0)&gt;=8,"BB",IF(ROUND(AR17,0)&gt;=7,"B",IF(ROUND(AR17,0)&gt;=6,"CCC",IF(ROUND(AR17,0)&gt;=5,"CC",IF(ROUND(AR17,0)&gt;=4,"C",IF(ROUND(AR17,0)&gt;=3,"DDD",IF(ROUND(AR17,0)&gt;=2,"DD","D"))))))))))),""))</f>
        <v/>
      </c>
    </row>
    <row r="18" spans="2:45" x14ac:dyDescent="0.35">
      <c r="B18" s="52"/>
      <c r="C18" s="28"/>
      <c r="D18" s="152">
        <f t="shared" si="1"/>
        <v>0</v>
      </c>
      <c r="E18" s="74" t="s">
        <v>15</v>
      </c>
      <c r="F18" s="152">
        <f t="shared" si="2"/>
        <v>1</v>
      </c>
      <c r="G18" s="76"/>
      <c r="H18" s="51"/>
      <c r="I18" s="111"/>
      <c r="J18" s="156"/>
      <c r="K18" s="156"/>
      <c r="L18" s="156"/>
      <c r="M18" s="156"/>
      <c r="N18" s="156"/>
      <c r="O18" s="156"/>
      <c r="P18" s="156"/>
      <c r="Q18" s="156"/>
      <c r="R18" s="156"/>
      <c r="S18" s="75" t="str">
        <f t="shared" si="3"/>
        <v/>
      </c>
      <c r="T18" s="30"/>
      <c r="U18" s="51"/>
      <c r="V18" s="25"/>
      <c r="W18" s="69"/>
      <c r="X18" s="34"/>
      <c r="Y18" s="34"/>
      <c r="Z18" s="29"/>
      <c r="AA18" s="34"/>
      <c r="AB18" s="35"/>
      <c r="AC18" s="35"/>
      <c r="AD18" s="65" t="str">
        <f t="shared" si="4"/>
        <v/>
      </c>
      <c r="AE18" s="157" t="str">
        <f t="shared" si="0"/>
        <v/>
      </c>
      <c r="AF18" s="34"/>
      <c r="AG18" s="65" t="str">
        <f t="shared" si="5"/>
        <v/>
      </c>
      <c r="AH18" s="157" t="str">
        <f t="shared" si="6"/>
        <v/>
      </c>
      <c r="AI18" s="35"/>
      <c r="AJ18" s="2"/>
      <c r="AK18" s="15"/>
      <c r="AL18" s="100"/>
      <c r="AM18" s="34"/>
      <c r="AN18" s="34"/>
      <c r="AO18" s="34"/>
      <c r="AP18" s="64" t="str">
        <f t="shared" si="7"/>
        <v/>
      </c>
      <c r="AQ18" s="70" t="str">
        <f t="shared" si="8"/>
        <v/>
      </c>
      <c r="AR18" s="72" t="str">
        <f t="shared" si="9"/>
        <v/>
      </c>
      <c r="AS18" s="67" t="str">
        <f>IF(ISBLANK(U18),"",IF(NOT(ISBLANK(H18)),IF(ROUND(AR18,0)&gt;=12,"AAA",IF(ROUND(AR18,0)&gt;=11,"AA",IF(ROUND(AR18,0)&gt;=10,"A",IF(ROUND(AR18,0)&gt;=9,"BBB",IF(ROUND(AR18,0)&gt;=8,"BB",IF(ROUND(AR18,0)&gt;=7,"B",IF(ROUND(AR18,0)&gt;=6,"CCC",IF(ROUND(AR18,0)&gt;=5,"CC",IF(ROUND(AR18,0)&gt;=4,"C",IF(ROUND(AR18,0)&gt;=3,"DDD",IF(ROUND(AR18,0)&gt;=2,"DD","D"))))))))))),""))</f>
        <v/>
      </c>
    </row>
    <row r="19" spans="2:45" x14ac:dyDescent="0.35">
      <c r="B19" s="52"/>
      <c r="C19" s="28"/>
      <c r="D19" s="152">
        <f t="shared" si="1"/>
        <v>0</v>
      </c>
      <c r="E19" s="74" t="s">
        <v>74</v>
      </c>
      <c r="F19" s="152">
        <f t="shared" si="2"/>
        <v>1</v>
      </c>
      <c r="G19" s="76"/>
      <c r="H19" s="51"/>
      <c r="I19" s="111"/>
      <c r="J19" s="156"/>
      <c r="K19" s="156"/>
      <c r="L19" s="156"/>
      <c r="M19" s="156"/>
      <c r="N19" s="156"/>
      <c r="O19" s="156"/>
      <c r="P19" s="156"/>
      <c r="Q19" s="156"/>
      <c r="R19" s="156"/>
      <c r="S19" s="75" t="str">
        <f t="shared" si="3"/>
        <v/>
      </c>
      <c r="T19" s="30"/>
      <c r="U19" s="51"/>
      <c r="V19" s="25"/>
      <c r="W19" s="69"/>
      <c r="X19" s="34"/>
      <c r="Y19" s="34"/>
      <c r="Z19" s="29"/>
      <c r="AA19" s="34"/>
      <c r="AB19" s="35"/>
      <c r="AC19" s="35"/>
      <c r="AD19" s="65" t="str">
        <f t="shared" si="4"/>
        <v/>
      </c>
      <c r="AE19" s="157" t="str">
        <f t="shared" si="0"/>
        <v/>
      </c>
      <c r="AF19" s="34"/>
      <c r="AG19" s="65" t="str">
        <f t="shared" si="5"/>
        <v/>
      </c>
      <c r="AH19" s="157" t="str">
        <f t="shared" si="6"/>
        <v/>
      </c>
      <c r="AI19" s="35"/>
      <c r="AJ19" s="2"/>
      <c r="AK19" s="15"/>
      <c r="AL19" s="100"/>
      <c r="AM19" s="34"/>
      <c r="AN19" s="34"/>
      <c r="AO19" s="34"/>
      <c r="AP19" s="64" t="str">
        <f t="shared" si="7"/>
        <v/>
      </c>
      <c r="AQ19" s="70" t="str">
        <f t="shared" si="8"/>
        <v/>
      </c>
      <c r="AR19" s="72" t="str">
        <f t="shared" si="9"/>
        <v/>
      </c>
      <c r="AS19" s="67" t="str">
        <f>IF(ISBLANK(U19),"",IF(NOT(ISBLANK(H19)),IF(ROUND(AR19,0)&gt;=12,"AAA",IF(ROUND(AR19,0)&gt;=11,"AA",IF(ROUND(AR19,0)&gt;=10,"A",IF(ROUND(AR19,0)&gt;=9,"BBB",IF(ROUND(AR19,0)&gt;=8,"BB",IF(ROUND(AR19,0)&gt;=7,"B",IF(ROUND(AR19,0)&gt;=6,"CCC",IF(ROUND(AR19,0)&gt;=5,"CC",IF(ROUND(AR19,0)&gt;=4,"C",IF(ROUND(AR19,0)&gt;=3,"DDD",IF(ROUND(AR19,0)&gt;=2,"DD","D"))))))))))),""))</f>
        <v/>
      </c>
    </row>
    <row r="20" spans="2:45" x14ac:dyDescent="0.35">
      <c r="B20" s="52"/>
      <c r="C20" s="28"/>
      <c r="D20" s="152">
        <f t="shared" si="1"/>
        <v>0</v>
      </c>
      <c r="E20" s="178" t="s">
        <v>330</v>
      </c>
      <c r="F20" s="152">
        <f t="shared" si="2"/>
        <v>1</v>
      </c>
      <c r="G20" s="76"/>
      <c r="H20" s="51"/>
      <c r="I20" s="111"/>
      <c r="J20" s="156"/>
      <c r="K20" s="156"/>
      <c r="L20" s="156"/>
      <c r="M20" s="156"/>
      <c r="N20" s="156"/>
      <c r="O20" s="156"/>
      <c r="P20" s="156"/>
      <c r="Q20" s="156"/>
      <c r="R20" s="156"/>
      <c r="S20" s="75" t="str">
        <f t="shared" si="3"/>
        <v/>
      </c>
      <c r="T20" s="30"/>
      <c r="U20" s="51"/>
      <c r="V20" s="25"/>
      <c r="W20" s="69"/>
      <c r="X20" s="34"/>
      <c r="Y20" s="34"/>
      <c r="Z20" s="29"/>
      <c r="AA20" s="34"/>
      <c r="AB20" s="35"/>
      <c r="AC20" s="35"/>
      <c r="AD20" s="65" t="str">
        <f t="shared" si="4"/>
        <v/>
      </c>
      <c r="AE20" s="157" t="str">
        <f t="shared" si="0"/>
        <v/>
      </c>
      <c r="AF20" s="34"/>
      <c r="AG20" s="65" t="str">
        <f t="shared" si="5"/>
        <v/>
      </c>
      <c r="AH20" s="157" t="str">
        <f t="shared" si="6"/>
        <v/>
      </c>
      <c r="AI20" s="35"/>
      <c r="AJ20" s="2"/>
      <c r="AK20" s="15"/>
      <c r="AL20" s="100"/>
      <c r="AM20" s="34"/>
      <c r="AN20" s="34"/>
      <c r="AO20" s="34"/>
      <c r="AP20" s="64" t="str">
        <f t="shared" si="7"/>
        <v/>
      </c>
      <c r="AQ20" s="70" t="str">
        <f t="shared" si="8"/>
        <v/>
      </c>
      <c r="AR20" s="72" t="str">
        <f t="shared" si="9"/>
        <v/>
      </c>
      <c r="AS20" s="67" t="str">
        <f>IF(ISBLANK(U20),"",IF(NOT(ISBLANK(H20)),IF(ROUND(AR20,0)&gt;=12,"AAA",IF(ROUND(AR20,0)&gt;=11,"AA",IF(ROUND(AR20,0)&gt;=10,"A",IF(ROUND(AR20,0)&gt;=9,"BBB",IF(ROUND(AR20,0)&gt;=8,"BB",IF(ROUND(AR20,0)&gt;=7,"B",IF(ROUND(AR20,0)&gt;=6,"CCC",IF(ROUND(AR20,0)&gt;=5,"CC",IF(ROUND(AR20,0)&gt;=4,"C",IF(ROUND(AR20,0)&gt;=3,"DDD",IF(ROUND(AR20,0)&gt;=2,"DD","D"))))))))))),""))</f>
        <v/>
      </c>
    </row>
    <row r="21" spans="2:45" ht="15" customHeight="1" x14ac:dyDescent="0.35">
      <c r="B21" s="52"/>
      <c r="C21" s="28"/>
      <c r="D21" s="152">
        <f t="shared" si="1"/>
        <v>0</v>
      </c>
      <c r="E21" s="74" t="s">
        <v>106</v>
      </c>
      <c r="F21" s="152">
        <f t="shared" si="2"/>
        <v>1</v>
      </c>
      <c r="G21" s="76"/>
      <c r="H21" s="51"/>
      <c r="I21" s="111"/>
      <c r="J21" s="156"/>
      <c r="K21" s="156"/>
      <c r="L21" s="156"/>
      <c r="M21" s="156"/>
      <c r="N21" s="156"/>
      <c r="O21" s="156"/>
      <c r="P21" s="156"/>
      <c r="Q21" s="156"/>
      <c r="R21" s="156"/>
      <c r="S21" s="75" t="str">
        <f t="shared" si="3"/>
        <v/>
      </c>
      <c r="T21" s="30"/>
      <c r="U21" s="51"/>
      <c r="V21" s="25"/>
      <c r="W21" s="69"/>
      <c r="X21" s="34"/>
      <c r="Y21" s="34"/>
      <c r="Z21" s="29"/>
      <c r="AA21" s="34"/>
      <c r="AB21" s="35"/>
      <c r="AC21" s="35"/>
      <c r="AD21" s="65" t="str">
        <f t="shared" si="4"/>
        <v/>
      </c>
      <c r="AE21" s="157" t="str">
        <f t="shared" si="0"/>
        <v/>
      </c>
      <c r="AF21" s="34"/>
      <c r="AG21" s="65" t="str">
        <f t="shared" si="5"/>
        <v/>
      </c>
      <c r="AH21" s="157" t="str">
        <f t="shared" si="6"/>
        <v/>
      </c>
      <c r="AI21" s="35"/>
      <c r="AJ21" s="2"/>
      <c r="AK21" s="15"/>
      <c r="AL21" s="100"/>
      <c r="AM21" s="34"/>
      <c r="AN21" s="34"/>
      <c r="AO21" s="34"/>
      <c r="AP21" s="64" t="str">
        <f t="shared" si="7"/>
        <v/>
      </c>
      <c r="AQ21" s="70" t="str">
        <f t="shared" si="8"/>
        <v/>
      </c>
      <c r="AR21" s="72" t="str">
        <f t="shared" si="9"/>
        <v/>
      </c>
      <c r="AS21" s="67" t="str">
        <f>IF(ISBLANK(U21),"",IF(NOT(ISBLANK(H21)),IF(ROUND(AR21,0)&gt;=12,"AAA",IF(ROUND(AR21,0)&gt;=11,"AA",IF(ROUND(AR21,0)&gt;=10,"A",IF(ROUND(AR21,0)&gt;=9,"BBB",IF(ROUND(AR21,0)&gt;=8,"BB",IF(ROUND(AR21,0)&gt;=7,"B",IF(ROUND(AR21,0)&gt;=6,"CCC",IF(ROUND(AR21,0)&gt;=5,"CC",IF(ROUND(AR21,0)&gt;=4,"C",IF(ROUND(AR21,0)&gt;=3,"DDD",IF(ROUND(AR21,0)&gt;=2,"DD","D"))))))))))),""))</f>
        <v/>
      </c>
    </row>
    <row r="22" spans="2:45" x14ac:dyDescent="0.35">
      <c r="B22" s="52"/>
      <c r="C22" s="28"/>
      <c r="D22" s="152" t="str">
        <f t="shared" si="1"/>
        <v/>
      </c>
      <c r="E22" s="74"/>
      <c r="F22" s="152" t="str">
        <f t="shared" si="2"/>
        <v/>
      </c>
      <c r="G22" s="76"/>
      <c r="H22" s="51"/>
      <c r="I22" s="111"/>
      <c r="J22" s="156"/>
      <c r="K22" s="156"/>
      <c r="L22" s="156"/>
      <c r="M22" s="156"/>
      <c r="N22" s="156"/>
      <c r="O22" s="156"/>
      <c r="P22" s="156"/>
      <c r="Q22" s="156"/>
      <c r="R22" s="156"/>
      <c r="S22" s="75" t="str">
        <f t="shared" si="3"/>
        <v/>
      </c>
      <c r="T22" s="30"/>
      <c r="U22" s="51"/>
      <c r="V22" s="25"/>
      <c r="W22" s="69"/>
      <c r="X22" s="34"/>
      <c r="Y22" s="34"/>
      <c r="Z22" s="29"/>
      <c r="AA22" s="34"/>
      <c r="AB22" s="35"/>
      <c r="AC22" s="35"/>
      <c r="AD22" s="65" t="str">
        <f t="shared" si="4"/>
        <v/>
      </c>
      <c r="AE22" s="157" t="str">
        <f t="shared" si="0"/>
        <v/>
      </c>
      <c r="AF22" s="34"/>
      <c r="AG22" s="65" t="str">
        <f t="shared" si="5"/>
        <v/>
      </c>
      <c r="AH22" s="157" t="str">
        <f t="shared" si="6"/>
        <v/>
      </c>
      <c r="AI22" s="35"/>
      <c r="AJ22" s="2"/>
      <c r="AK22" s="15"/>
      <c r="AL22" s="100"/>
      <c r="AM22" s="34"/>
      <c r="AN22" s="34"/>
      <c r="AO22" s="34"/>
      <c r="AP22" s="64" t="str">
        <f t="shared" si="7"/>
        <v/>
      </c>
      <c r="AQ22" s="70" t="str">
        <f t="shared" si="8"/>
        <v/>
      </c>
      <c r="AR22" s="72" t="str">
        <f t="shared" si="9"/>
        <v/>
      </c>
      <c r="AS22" s="67" t="str">
        <f>IF(ISBLANK(U22),"",IF(NOT(ISBLANK(H22)),IF(ROUND(AR22,0)&gt;=12,"AAA",IF(ROUND(AR22,0)&gt;=11,"AA",IF(ROUND(AR22,0)&gt;=10,"A",IF(ROUND(AR22,0)&gt;=9,"BBB",IF(ROUND(AR22,0)&gt;=8,"BB",IF(ROUND(AR22,0)&gt;=7,"B",IF(ROUND(AR22,0)&gt;=6,"CCC",IF(ROUND(AR22,0)&gt;=5,"CC",IF(ROUND(AR22,0)&gt;=4,"C",IF(ROUND(AR22,0)&gt;=3,"DDD",IF(ROUND(AR22,0)&gt;=2,"DD","D"))))))))))),""))</f>
        <v/>
      </c>
    </row>
    <row r="23" spans="2:45" x14ac:dyDescent="0.35">
      <c r="B23" s="52"/>
      <c r="C23" s="28"/>
      <c r="D23" s="152" t="str">
        <f t="shared" si="1"/>
        <v/>
      </c>
      <c r="E23" s="74"/>
      <c r="F23" s="152" t="str">
        <f t="shared" si="2"/>
        <v/>
      </c>
      <c r="G23" s="76"/>
      <c r="H23" s="51"/>
      <c r="I23" s="111"/>
      <c r="J23" s="156"/>
      <c r="K23" s="156"/>
      <c r="L23" s="156"/>
      <c r="M23" s="156"/>
      <c r="N23" s="156"/>
      <c r="O23" s="156"/>
      <c r="P23" s="156"/>
      <c r="Q23" s="156"/>
      <c r="R23" s="156"/>
      <c r="S23" s="75" t="str">
        <f t="shared" si="3"/>
        <v/>
      </c>
      <c r="T23" s="30"/>
      <c r="U23" s="51"/>
      <c r="V23" s="25"/>
      <c r="W23" s="69"/>
      <c r="X23" s="34"/>
      <c r="Y23" s="34"/>
      <c r="Z23" s="29"/>
      <c r="AA23" s="34"/>
      <c r="AB23" s="35"/>
      <c r="AC23" s="35"/>
      <c r="AD23" s="65" t="str">
        <f t="shared" si="4"/>
        <v/>
      </c>
      <c r="AE23" s="157" t="str">
        <f t="shared" si="0"/>
        <v/>
      </c>
      <c r="AF23" s="34"/>
      <c r="AG23" s="65" t="str">
        <f t="shared" si="5"/>
        <v/>
      </c>
      <c r="AH23" s="157" t="str">
        <f t="shared" si="6"/>
        <v/>
      </c>
      <c r="AI23" s="35"/>
      <c r="AJ23" s="2"/>
      <c r="AK23" s="15"/>
      <c r="AL23" s="100"/>
      <c r="AM23" s="34"/>
      <c r="AN23" s="34"/>
      <c r="AO23" s="34"/>
      <c r="AP23" s="64" t="str">
        <f t="shared" si="7"/>
        <v/>
      </c>
      <c r="AQ23" s="70" t="str">
        <f t="shared" si="8"/>
        <v/>
      </c>
      <c r="AR23" s="72" t="str">
        <f t="shared" si="9"/>
        <v/>
      </c>
      <c r="AS23" s="67" t="str">
        <f>IF(ISBLANK(U23),"",IF(NOT(ISBLANK(H23)),IF(ROUND(AR23,0)&gt;=12,"AAA",IF(ROUND(AR23,0)&gt;=11,"AA",IF(ROUND(AR23,0)&gt;=10,"A",IF(ROUND(AR23,0)&gt;=9,"BBB",IF(ROUND(AR23,0)&gt;=8,"BB",IF(ROUND(AR23,0)&gt;=7,"B",IF(ROUND(AR23,0)&gt;=6,"CCC",IF(ROUND(AR23,0)&gt;=5,"CC",IF(ROUND(AR23,0)&gt;=4,"C",IF(ROUND(AR23,0)&gt;=3,"DDD",IF(ROUND(AR23,0)&gt;=2,"DD","D"))))))))))),""))</f>
        <v/>
      </c>
    </row>
    <row r="24" spans="2:45" x14ac:dyDescent="0.35">
      <c r="B24" s="52"/>
      <c r="C24" s="28"/>
      <c r="D24" s="152" t="str">
        <f t="shared" si="1"/>
        <v/>
      </c>
      <c r="E24" s="74"/>
      <c r="F24" s="152" t="str">
        <f t="shared" si="2"/>
        <v/>
      </c>
      <c r="G24" s="76"/>
      <c r="H24" s="51"/>
      <c r="I24" s="111"/>
      <c r="J24" s="156"/>
      <c r="K24" s="156"/>
      <c r="L24" s="156"/>
      <c r="M24" s="156"/>
      <c r="N24" s="156"/>
      <c r="O24" s="156"/>
      <c r="P24" s="156"/>
      <c r="Q24" s="156"/>
      <c r="R24" s="156"/>
      <c r="S24" s="75" t="str">
        <f t="shared" si="3"/>
        <v/>
      </c>
      <c r="T24" s="30"/>
      <c r="U24" s="51"/>
      <c r="V24" s="25"/>
      <c r="W24" s="69"/>
      <c r="X24" s="34"/>
      <c r="Y24" s="34"/>
      <c r="Z24" s="29"/>
      <c r="AA24" s="34"/>
      <c r="AB24" s="35"/>
      <c r="AC24" s="35"/>
      <c r="AD24" s="65" t="str">
        <f t="shared" si="4"/>
        <v/>
      </c>
      <c r="AE24" s="157" t="str">
        <f t="shared" si="0"/>
        <v/>
      </c>
      <c r="AF24" s="34"/>
      <c r="AG24" s="65" t="str">
        <f t="shared" si="5"/>
        <v/>
      </c>
      <c r="AH24" s="157" t="str">
        <f t="shared" si="6"/>
        <v/>
      </c>
      <c r="AI24" s="35"/>
      <c r="AJ24" s="2"/>
      <c r="AK24" s="15"/>
      <c r="AL24" s="100"/>
      <c r="AM24" s="34"/>
      <c r="AN24" s="34"/>
      <c r="AO24" s="34"/>
      <c r="AP24" s="64" t="str">
        <f t="shared" si="7"/>
        <v/>
      </c>
      <c r="AQ24" s="70" t="str">
        <f t="shared" si="8"/>
        <v/>
      </c>
      <c r="AR24" s="72" t="str">
        <f t="shared" si="9"/>
        <v/>
      </c>
      <c r="AS24" s="67" t="str">
        <f>IF(ISBLANK(U24),"",IF(NOT(ISBLANK(H24)),IF(ROUND(AR24,0)&gt;=12,"AAA",IF(ROUND(AR24,0)&gt;=11,"AA",IF(ROUND(AR24,0)&gt;=10,"A",IF(ROUND(AR24,0)&gt;=9,"BBB",IF(ROUND(AR24,0)&gt;=8,"BB",IF(ROUND(AR24,0)&gt;=7,"B",IF(ROUND(AR24,0)&gt;=6,"CCC",IF(ROUND(AR24,0)&gt;=5,"CC",IF(ROUND(AR24,0)&gt;=4,"C",IF(ROUND(AR24,0)&gt;=3,"DDD",IF(ROUND(AR24,0)&gt;=2,"DD","D"))))))))))),""))</f>
        <v/>
      </c>
    </row>
    <row r="25" spans="2:45" x14ac:dyDescent="0.35">
      <c r="B25" s="52" t="s">
        <v>58</v>
      </c>
      <c r="C25" s="28" t="s">
        <v>56</v>
      </c>
      <c r="D25" s="152">
        <f t="shared" si="1"/>
        <v>1</v>
      </c>
      <c r="E25" s="74" t="s">
        <v>17</v>
      </c>
      <c r="F25" s="152">
        <f t="shared" si="2"/>
        <v>1</v>
      </c>
      <c r="G25" s="76"/>
      <c r="H25" s="51"/>
      <c r="I25" s="111"/>
      <c r="J25" s="156"/>
      <c r="K25" s="156"/>
      <c r="L25" s="156"/>
      <c r="M25" s="156"/>
      <c r="N25" s="156"/>
      <c r="O25" s="156"/>
      <c r="P25" s="156"/>
      <c r="Q25" s="156"/>
      <c r="R25" s="156"/>
      <c r="S25" s="75" t="str">
        <f t="shared" si="3"/>
        <v/>
      </c>
      <c r="T25" s="30"/>
      <c r="U25" s="51"/>
      <c r="V25" s="25"/>
      <c r="W25" s="69"/>
      <c r="X25" s="34"/>
      <c r="Y25" s="34"/>
      <c r="Z25" s="29"/>
      <c r="AA25" s="34"/>
      <c r="AB25" s="35"/>
      <c r="AC25" s="35"/>
      <c r="AD25" s="65" t="str">
        <f t="shared" si="4"/>
        <v/>
      </c>
      <c r="AE25" s="157" t="str">
        <f t="shared" si="0"/>
        <v/>
      </c>
      <c r="AF25" s="34"/>
      <c r="AG25" s="65" t="str">
        <f t="shared" si="5"/>
        <v/>
      </c>
      <c r="AH25" s="157" t="str">
        <f t="shared" si="6"/>
        <v/>
      </c>
      <c r="AI25" s="35"/>
      <c r="AJ25" s="2"/>
      <c r="AK25" s="15"/>
      <c r="AL25" s="100"/>
      <c r="AM25" s="34"/>
      <c r="AN25" s="34"/>
      <c r="AO25" s="34"/>
      <c r="AP25" s="64" t="str">
        <f t="shared" si="7"/>
        <v/>
      </c>
      <c r="AQ25" s="70" t="str">
        <f t="shared" si="8"/>
        <v/>
      </c>
      <c r="AR25" s="72" t="str">
        <f t="shared" si="9"/>
        <v/>
      </c>
      <c r="AS25" s="67" t="str">
        <f>IF(ISBLANK(U25),"",IF(NOT(ISBLANK(H25)),IF(ROUND(AR25,0)&gt;=12,"AAA",IF(ROUND(AR25,0)&gt;=11,"AA",IF(ROUND(AR25,0)&gt;=10,"A",IF(ROUND(AR25,0)&gt;=9,"BBB",IF(ROUND(AR25,0)&gt;=8,"BB",IF(ROUND(AR25,0)&gt;=7,"B",IF(ROUND(AR25,0)&gt;=6,"CCC",IF(ROUND(AR25,0)&gt;=5,"CC",IF(ROUND(AR25,0)&gt;=4,"C",IF(ROUND(AR25,0)&gt;=3,"DDD",IF(ROUND(AR25,0)&gt;=2,"DD","D"))))))))))),""))</f>
        <v/>
      </c>
    </row>
    <row r="26" spans="2:45" x14ac:dyDescent="0.35">
      <c r="B26" s="52"/>
      <c r="C26" s="28"/>
      <c r="D26" s="152">
        <f t="shared" si="1"/>
        <v>0</v>
      </c>
      <c r="E26" s="74" t="s">
        <v>43</v>
      </c>
      <c r="F26" s="152">
        <f t="shared" si="2"/>
        <v>1</v>
      </c>
      <c r="G26" s="76"/>
      <c r="H26" s="51"/>
      <c r="I26" s="111"/>
      <c r="J26" s="156"/>
      <c r="K26" s="156"/>
      <c r="L26" s="156"/>
      <c r="M26" s="156"/>
      <c r="N26" s="156"/>
      <c r="O26" s="156"/>
      <c r="P26" s="156"/>
      <c r="Q26" s="156"/>
      <c r="R26" s="156"/>
      <c r="S26" s="75" t="str">
        <f t="shared" si="3"/>
        <v/>
      </c>
      <c r="T26" s="30"/>
      <c r="U26" s="51"/>
      <c r="V26" s="25"/>
      <c r="W26" s="69"/>
      <c r="X26" s="34"/>
      <c r="Y26" s="34"/>
      <c r="Z26" s="29"/>
      <c r="AA26" s="34"/>
      <c r="AB26" s="35"/>
      <c r="AC26" s="35"/>
      <c r="AD26" s="65" t="str">
        <f t="shared" si="4"/>
        <v/>
      </c>
      <c r="AE26" s="157" t="str">
        <f t="shared" si="0"/>
        <v/>
      </c>
      <c r="AF26" s="34"/>
      <c r="AG26" s="65" t="str">
        <f t="shared" si="5"/>
        <v/>
      </c>
      <c r="AH26" s="157" t="str">
        <f t="shared" si="6"/>
        <v/>
      </c>
      <c r="AI26" s="35"/>
      <c r="AJ26" s="2"/>
      <c r="AK26" s="15"/>
      <c r="AL26" s="100"/>
      <c r="AM26" s="34"/>
      <c r="AN26" s="34"/>
      <c r="AO26" s="34"/>
      <c r="AP26" s="64" t="str">
        <f t="shared" si="7"/>
        <v/>
      </c>
      <c r="AQ26" s="70" t="str">
        <f t="shared" si="8"/>
        <v/>
      </c>
      <c r="AR26" s="72" t="str">
        <f t="shared" si="9"/>
        <v/>
      </c>
      <c r="AS26" s="67" t="str">
        <f>IF(ISBLANK(U26),"",IF(NOT(ISBLANK(H26)),IF(ROUND(AR26,0)&gt;=12,"AAA",IF(ROUND(AR26,0)&gt;=11,"AA",IF(ROUND(AR26,0)&gt;=10,"A",IF(ROUND(AR26,0)&gt;=9,"BBB",IF(ROUND(AR26,0)&gt;=8,"BB",IF(ROUND(AR26,0)&gt;=7,"B",IF(ROUND(AR26,0)&gt;=6,"CCC",IF(ROUND(AR26,0)&gt;=5,"CC",IF(ROUND(AR26,0)&gt;=4,"C",IF(ROUND(AR26,0)&gt;=3,"DDD",IF(ROUND(AR26,0)&gt;=2,"DD","D"))))))))))),""))</f>
        <v/>
      </c>
    </row>
    <row r="27" spans="2:45" ht="24" x14ac:dyDescent="0.35">
      <c r="B27" s="52"/>
      <c r="C27" s="28"/>
      <c r="D27" s="152">
        <f t="shared" si="1"/>
        <v>0</v>
      </c>
      <c r="E27" s="74" t="s">
        <v>122</v>
      </c>
      <c r="F27" s="152">
        <f t="shared" si="2"/>
        <v>1</v>
      </c>
      <c r="G27" s="76"/>
      <c r="H27" s="51"/>
      <c r="I27" s="111"/>
      <c r="J27" s="156"/>
      <c r="K27" s="156"/>
      <c r="L27" s="156"/>
      <c r="M27" s="156"/>
      <c r="N27" s="156"/>
      <c r="O27" s="156"/>
      <c r="P27" s="156"/>
      <c r="Q27" s="156"/>
      <c r="R27" s="156"/>
      <c r="S27" s="75" t="str">
        <f t="shared" si="3"/>
        <v/>
      </c>
      <c r="T27" s="30"/>
      <c r="U27" s="51"/>
      <c r="V27" s="25"/>
      <c r="W27" s="69"/>
      <c r="X27" s="34"/>
      <c r="Y27" s="34"/>
      <c r="Z27" s="29"/>
      <c r="AA27" s="34"/>
      <c r="AB27" s="35"/>
      <c r="AC27" s="35"/>
      <c r="AD27" s="65" t="str">
        <f t="shared" si="4"/>
        <v/>
      </c>
      <c r="AE27" s="157" t="str">
        <f t="shared" si="0"/>
        <v/>
      </c>
      <c r="AF27" s="34"/>
      <c r="AG27" s="65" t="str">
        <f t="shared" si="5"/>
        <v/>
      </c>
      <c r="AH27" s="157" t="str">
        <f t="shared" si="6"/>
        <v/>
      </c>
      <c r="AI27" s="35"/>
      <c r="AJ27" s="2"/>
      <c r="AK27" s="15"/>
      <c r="AL27" s="100"/>
      <c r="AM27" s="34"/>
      <c r="AN27" s="34"/>
      <c r="AO27" s="34"/>
      <c r="AP27" s="64" t="str">
        <f t="shared" si="7"/>
        <v/>
      </c>
      <c r="AQ27" s="70" t="str">
        <f t="shared" si="8"/>
        <v/>
      </c>
      <c r="AR27" s="72" t="str">
        <f t="shared" si="9"/>
        <v/>
      </c>
      <c r="AS27" s="67" t="str">
        <f>IF(ISBLANK(U27),"",IF(NOT(ISBLANK(H27)),IF(ROUND(AR27,0)&gt;=12,"AAA",IF(ROUND(AR27,0)&gt;=11,"AA",IF(ROUND(AR27,0)&gt;=10,"A",IF(ROUND(AR27,0)&gt;=9,"BBB",IF(ROUND(AR27,0)&gt;=8,"BB",IF(ROUND(AR27,0)&gt;=7,"B",IF(ROUND(AR27,0)&gt;=6,"CCC",IF(ROUND(AR27,0)&gt;=5,"CC",IF(ROUND(AR27,0)&gt;=4,"C",IF(ROUND(AR27,0)&gt;=3,"DDD",IF(ROUND(AR27,0)&gt;=2,"DD","D"))))))))))),""))</f>
        <v/>
      </c>
    </row>
    <row r="28" spans="2:45" ht="24" x14ac:dyDescent="0.35">
      <c r="B28" s="52"/>
      <c r="C28" s="28"/>
      <c r="D28" s="152">
        <f t="shared" si="1"/>
        <v>0</v>
      </c>
      <c r="E28" s="74" t="s">
        <v>42</v>
      </c>
      <c r="F28" s="152">
        <f t="shared" si="2"/>
        <v>1</v>
      </c>
      <c r="G28" s="76"/>
      <c r="H28" s="51"/>
      <c r="I28" s="111"/>
      <c r="J28" s="156"/>
      <c r="K28" s="156"/>
      <c r="L28" s="156"/>
      <c r="M28" s="156"/>
      <c r="N28" s="156"/>
      <c r="O28" s="156"/>
      <c r="P28" s="156"/>
      <c r="Q28" s="156"/>
      <c r="R28" s="156"/>
      <c r="S28" s="75" t="str">
        <f t="shared" si="3"/>
        <v/>
      </c>
      <c r="T28" s="30"/>
      <c r="U28" s="51"/>
      <c r="V28" s="25"/>
      <c r="W28" s="69"/>
      <c r="X28" s="34"/>
      <c r="Y28" s="34"/>
      <c r="Z28" s="29"/>
      <c r="AA28" s="34"/>
      <c r="AB28" s="35"/>
      <c r="AC28" s="35"/>
      <c r="AD28" s="65" t="str">
        <f t="shared" si="4"/>
        <v/>
      </c>
      <c r="AE28" s="157" t="str">
        <f t="shared" si="0"/>
        <v/>
      </c>
      <c r="AF28" s="34"/>
      <c r="AG28" s="65" t="str">
        <f t="shared" si="5"/>
        <v/>
      </c>
      <c r="AH28" s="157" t="str">
        <f t="shared" si="6"/>
        <v/>
      </c>
      <c r="AI28" s="35"/>
      <c r="AJ28" s="2"/>
      <c r="AK28" s="15"/>
      <c r="AL28" s="100"/>
      <c r="AM28" s="34"/>
      <c r="AN28" s="34"/>
      <c r="AO28" s="34"/>
      <c r="AP28" s="64" t="str">
        <f t="shared" si="7"/>
        <v/>
      </c>
      <c r="AQ28" s="70" t="str">
        <f t="shared" si="8"/>
        <v/>
      </c>
      <c r="AR28" s="72" t="str">
        <f t="shared" si="9"/>
        <v/>
      </c>
      <c r="AS28" s="67" t="str">
        <f>IF(ISBLANK(U28),"",IF(NOT(ISBLANK(H28)),IF(ROUND(AR28,0)&gt;=12,"AAA",IF(ROUND(AR28,0)&gt;=11,"AA",IF(ROUND(AR28,0)&gt;=10,"A",IF(ROUND(AR28,0)&gt;=9,"BBB",IF(ROUND(AR28,0)&gt;=8,"BB",IF(ROUND(AR28,0)&gt;=7,"B",IF(ROUND(AR28,0)&gt;=6,"CCC",IF(ROUND(AR28,0)&gt;=5,"CC",IF(ROUND(AR28,0)&gt;=4,"C",IF(ROUND(AR28,0)&gt;=3,"DDD",IF(ROUND(AR28,0)&gt;=2,"DD","D"))))))))))),""))</f>
        <v/>
      </c>
    </row>
    <row r="29" spans="2:45" x14ac:dyDescent="0.35">
      <c r="B29" s="52"/>
      <c r="C29" s="28"/>
      <c r="D29" s="152">
        <f t="shared" si="1"/>
        <v>0</v>
      </c>
      <c r="E29" s="74" t="s">
        <v>44</v>
      </c>
      <c r="F29" s="152">
        <f t="shared" si="2"/>
        <v>1</v>
      </c>
      <c r="G29" s="76"/>
      <c r="H29" s="51"/>
      <c r="I29" s="111"/>
      <c r="J29" s="156"/>
      <c r="K29" s="156"/>
      <c r="L29" s="156"/>
      <c r="M29" s="156"/>
      <c r="N29" s="156"/>
      <c r="O29" s="156"/>
      <c r="P29" s="156"/>
      <c r="Q29" s="156"/>
      <c r="R29" s="156"/>
      <c r="S29" s="75" t="str">
        <f t="shared" si="3"/>
        <v/>
      </c>
      <c r="T29" s="30"/>
      <c r="U29" s="51"/>
      <c r="V29" s="25"/>
      <c r="W29" s="69"/>
      <c r="X29" s="34"/>
      <c r="Y29" s="34"/>
      <c r="Z29" s="29"/>
      <c r="AA29" s="34"/>
      <c r="AB29" s="35"/>
      <c r="AC29" s="35"/>
      <c r="AD29" s="65" t="str">
        <f t="shared" si="4"/>
        <v/>
      </c>
      <c r="AE29" s="157" t="str">
        <f t="shared" si="0"/>
        <v/>
      </c>
      <c r="AF29" s="34"/>
      <c r="AG29" s="65" t="str">
        <f t="shared" si="5"/>
        <v/>
      </c>
      <c r="AH29" s="157" t="str">
        <f t="shared" si="6"/>
        <v/>
      </c>
      <c r="AI29" s="35"/>
      <c r="AJ29" s="2"/>
      <c r="AK29" s="15"/>
      <c r="AL29" s="100"/>
      <c r="AM29" s="34"/>
      <c r="AN29" s="34"/>
      <c r="AO29" s="34"/>
      <c r="AP29" s="64" t="str">
        <f t="shared" si="7"/>
        <v/>
      </c>
      <c r="AQ29" s="70" t="str">
        <f t="shared" si="8"/>
        <v/>
      </c>
      <c r="AR29" s="72" t="str">
        <f t="shared" si="9"/>
        <v/>
      </c>
      <c r="AS29" s="67" t="str">
        <f>IF(ISBLANK(U29),"",IF(NOT(ISBLANK(H29)),IF(ROUND(AR29,0)&gt;=12,"AAA",IF(ROUND(AR29,0)&gt;=11,"AA",IF(ROUND(AR29,0)&gt;=10,"A",IF(ROUND(AR29,0)&gt;=9,"BBB",IF(ROUND(AR29,0)&gt;=8,"BB",IF(ROUND(AR29,0)&gt;=7,"B",IF(ROUND(AR29,0)&gt;=6,"CCC",IF(ROUND(AR29,0)&gt;=5,"CC",IF(ROUND(AR29,0)&gt;=4,"C",IF(ROUND(AR29,0)&gt;=3,"DDD",IF(ROUND(AR29,0)&gt;=2,"DD","D"))))))))))),""))</f>
        <v/>
      </c>
    </row>
    <row r="30" spans="2:45" ht="24" x14ac:dyDescent="0.35">
      <c r="B30" s="52"/>
      <c r="C30" s="28"/>
      <c r="D30" s="152">
        <f t="shared" si="1"/>
        <v>0</v>
      </c>
      <c r="E30" s="74" t="s">
        <v>341</v>
      </c>
      <c r="F30" s="152">
        <f t="shared" si="2"/>
        <v>1</v>
      </c>
      <c r="G30" s="76"/>
      <c r="H30" s="51"/>
      <c r="I30" s="111"/>
      <c r="J30" s="156"/>
      <c r="K30" s="156"/>
      <c r="L30" s="156"/>
      <c r="M30" s="156"/>
      <c r="N30" s="156"/>
      <c r="O30" s="156"/>
      <c r="P30" s="156"/>
      <c r="Q30" s="156"/>
      <c r="R30" s="156"/>
      <c r="S30" s="75" t="str">
        <f t="shared" si="3"/>
        <v/>
      </c>
      <c r="T30" s="30"/>
      <c r="U30" s="51"/>
      <c r="V30" s="25"/>
      <c r="W30" s="69"/>
      <c r="X30" s="34"/>
      <c r="Y30" s="34"/>
      <c r="Z30" s="29"/>
      <c r="AA30" s="34"/>
      <c r="AB30" s="35"/>
      <c r="AC30" s="35"/>
      <c r="AD30" s="65" t="str">
        <f t="shared" si="4"/>
        <v/>
      </c>
      <c r="AE30" s="157" t="str">
        <f t="shared" si="0"/>
        <v/>
      </c>
      <c r="AF30" s="34"/>
      <c r="AG30" s="65" t="str">
        <f t="shared" si="5"/>
        <v/>
      </c>
      <c r="AH30" s="157" t="str">
        <f t="shared" si="6"/>
        <v/>
      </c>
      <c r="AI30" s="35"/>
      <c r="AJ30" s="2"/>
      <c r="AK30" s="15"/>
      <c r="AL30" s="100"/>
      <c r="AM30" s="34"/>
      <c r="AN30" s="34"/>
      <c r="AO30" s="34"/>
      <c r="AP30" s="64" t="str">
        <f t="shared" si="7"/>
        <v/>
      </c>
      <c r="AQ30" s="70" t="str">
        <f t="shared" si="8"/>
        <v/>
      </c>
      <c r="AR30" s="72" t="str">
        <f t="shared" si="9"/>
        <v/>
      </c>
      <c r="AS30" s="67" t="str">
        <f>IF(ISBLANK(U30),"",IF(NOT(ISBLANK(H30)),IF(ROUND(AR30,0)&gt;=12,"AAA",IF(ROUND(AR30,0)&gt;=11,"AA",IF(ROUND(AR30,0)&gt;=10,"A",IF(ROUND(AR30,0)&gt;=9,"BBB",IF(ROUND(AR30,0)&gt;=8,"BB",IF(ROUND(AR30,0)&gt;=7,"B",IF(ROUND(AR30,0)&gt;=6,"CCC",IF(ROUND(AR30,0)&gt;=5,"CC",IF(ROUND(AR30,0)&gt;=4,"C",IF(ROUND(AR30,0)&gt;=3,"DDD",IF(ROUND(AR30,0)&gt;=2,"DD","D"))))))))))),""))</f>
        <v/>
      </c>
    </row>
    <row r="31" spans="2:45" ht="27" customHeight="1" x14ac:dyDescent="0.35">
      <c r="B31" s="52"/>
      <c r="C31" s="28"/>
      <c r="D31" s="152">
        <f t="shared" si="1"/>
        <v>0</v>
      </c>
      <c r="E31" s="74" t="s">
        <v>45</v>
      </c>
      <c r="F31" s="152">
        <f t="shared" si="2"/>
        <v>1</v>
      </c>
      <c r="G31" s="76"/>
      <c r="H31" s="51"/>
      <c r="I31" s="111"/>
      <c r="J31" s="156"/>
      <c r="K31" s="156"/>
      <c r="L31" s="156"/>
      <c r="M31" s="156"/>
      <c r="N31" s="156"/>
      <c r="O31" s="156"/>
      <c r="P31" s="156"/>
      <c r="Q31" s="156"/>
      <c r="R31" s="156"/>
      <c r="S31" s="75" t="str">
        <f t="shared" si="3"/>
        <v/>
      </c>
      <c r="T31" s="30"/>
      <c r="U31" s="51"/>
      <c r="V31" s="25"/>
      <c r="W31" s="69"/>
      <c r="X31" s="34"/>
      <c r="Y31" s="34"/>
      <c r="Z31" s="29"/>
      <c r="AA31" s="34"/>
      <c r="AB31" s="35"/>
      <c r="AC31" s="35"/>
      <c r="AD31" s="65" t="str">
        <f t="shared" si="4"/>
        <v/>
      </c>
      <c r="AE31" s="157" t="str">
        <f t="shared" si="0"/>
        <v/>
      </c>
      <c r="AF31" s="34"/>
      <c r="AG31" s="65" t="str">
        <f t="shared" si="5"/>
        <v/>
      </c>
      <c r="AH31" s="157" t="str">
        <f t="shared" si="6"/>
        <v/>
      </c>
      <c r="AI31" s="35"/>
      <c r="AJ31" s="2"/>
      <c r="AK31" s="15"/>
      <c r="AL31" s="100"/>
      <c r="AM31" s="34"/>
      <c r="AN31" s="34"/>
      <c r="AO31" s="34"/>
      <c r="AP31" s="64" t="str">
        <f t="shared" si="7"/>
        <v/>
      </c>
      <c r="AQ31" s="70" t="str">
        <f t="shared" si="8"/>
        <v/>
      </c>
      <c r="AR31" s="72" t="str">
        <f t="shared" si="9"/>
        <v/>
      </c>
      <c r="AS31" s="67" t="str">
        <f>IF(ISBLANK(U31),"",IF(NOT(ISBLANK(H31)),IF(ROUND(AR31,0)&gt;=12,"AAA",IF(ROUND(AR31,0)&gt;=11,"AA",IF(ROUND(AR31,0)&gt;=10,"A",IF(ROUND(AR31,0)&gt;=9,"BBB",IF(ROUND(AR31,0)&gt;=8,"BB",IF(ROUND(AR31,0)&gt;=7,"B",IF(ROUND(AR31,0)&gt;=6,"CCC",IF(ROUND(AR31,0)&gt;=5,"CC",IF(ROUND(AR31,0)&gt;=4,"C",IF(ROUND(AR31,0)&gt;=3,"DDD",IF(ROUND(AR31,0)&gt;=2,"DD","D"))))))))))),""))</f>
        <v/>
      </c>
    </row>
    <row r="32" spans="2:45" ht="25" customHeight="1" x14ac:dyDescent="0.35">
      <c r="B32" s="52"/>
      <c r="C32" s="28"/>
      <c r="D32" s="152">
        <f t="shared" si="1"/>
        <v>0</v>
      </c>
      <c r="E32" s="74" t="s">
        <v>45</v>
      </c>
      <c r="F32" s="152">
        <f t="shared" si="2"/>
        <v>1</v>
      </c>
      <c r="G32" s="76"/>
      <c r="H32" s="51"/>
      <c r="I32" s="111"/>
      <c r="J32" s="156"/>
      <c r="K32" s="156"/>
      <c r="L32" s="156"/>
      <c r="M32" s="156"/>
      <c r="N32" s="156"/>
      <c r="O32" s="156"/>
      <c r="P32" s="156"/>
      <c r="Q32" s="156"/>
      <c r="R32" s="156"/>
      <c r="S32" s="75" t="str">
        <f t="shared" si="3"/>
        <v/>
      </c>
      <c r="T32" s="30"/>
      <c r="U32" s="51"/>
      <c r="V32" s="25"/>
      <c r="W32" s="69"/>
      <c r="X32" s="34"/>
      <c r="Y32" s="34"/>
      <c r="Z32" s="29"/>
      <c r="AA32" s="34"/>
      <c r="AB32" s="35"/>
      <c r="AC32" s="35"/>
      <c r="AD32" s="65" t="str">
        <f t="shared" si="4"/>
        <v/>
      </c>
      <c r="AE32" s="157" t="str">
        <f t="shared" si="0"/>
        <v/>
      </c>
      <c r="AF32" s="34"/>
      <c r="AG32" s="65" t="str">
        <f t="shared" si="5"/>
        <v/>
      </c>
      <c r="AH32" s="157" t="str">
        <f t="shared" si="6"/>
        <v/>
      </c>
      <c r="AI32" s="35"/>
      <c r="AJ32" s="2"/>
      <c r="AK32" s="15"/>
      <c r="AL32" s="100"/>
      <c r="AM32" s="34"/>
      <c r="AN32" s="34"/>
      <c r="AO32" s="34"/>
      <c r="AP32" s="64" t="str">
        <f t="shared" si="7"/>
        <v/>
      </c>
      <c r="AQ32" s="70" t="str">
        <f t="shared" si="8"/>
        <v/>
      </c>
      <c r="AR32" s="72" t="str">
        <f t="shared" si="9"/>
        <v/>
      </c>
      <c r="AS32" s="67" t="str">
        <f>IF(ISBLANK(U32),"",IF(NOT(ISBLANK(H32)),IF(ROUND(AR32,0)&gt;=12,"AAA",IF(ROUND(AR32,0)&gt;=11,"AA",IF(ROUND(AR32,0)&gt;=10,"A",IF(ROUND(AR32,0)&gt;=9,"BBB",IF(ROUND(AR32,0)&gt;=8,"BB",IF(ROUND(AR32,0)&gt;=7,"B",IF(ROUND(AR32,0)&gt;=6,"CCC",IF(ROUND(AR32,0)&gt;=5,"CC",IF(ROUND(AR32,0)&gt;=4,"C",IF(ROUND(AR32,0)&gt;=3,"DDD",IF(ROUND(AR32,0)&gt;=2,"DD","D"))))))))))),""))</f>
        <v/>
      </c>
    </row>
    <row r="33" spans="2:45" x14ac:dyDescent="0.35">
      <c r="B33" s="52"/>
      <c r="C33" s="28"/>
      <c r="D33" s="152" t="str">
        <f t="shared" si="1"/>
        <v/>
      </c>
      <c r="E33" s="74"/>
      <c r="F33" s="152" t="str">
        <f t="shared" si="2"/>
        <v/>
      </c>
      <c r="G33" s="76"/>
      <c r="H33" s="51"/>
      <c r="I33" s="111"/>
      <c r="J33" s="156"/>
      <c r="K33" s="156"/>
      <c r="L33" s="156"/>
      <c r="M33" s="156"/>
      <c r="N33" s="156"/>
      <c r="O33" s="156"/>
      <c r="P33" s="156"/>
      <c r="Q33" s="156"/>
      <c r="R33" s="156"/>
      <c r="S33" s="75" t="str">
        <f t="shared" si="3"/>
        <v/>
      </c>
      <c r="T33" s="30"/>
      <c r="U33" s="51"/>
      <c r="V33" s="25"/>
      <c r="W33" s="69"/>
      <c r="X33" s="34"/>
      <c r="Y33" s="34"/>
      <c r="Z33" s="29"/>
      <c r="AA33" s="34"/>
      <c r="AB33" s="35"/>
      <c r="AC33" s="35"/>
      <c r="AD33" s="65" t="str">
        <f t="shared" si="4"/>
        <v/>
      </c>
      <c r="AE33" s="157" t="str">
        <f t="shared" si="0"/>
        <v/>
      </c>
      <c r="AF33" s="34"/>
      <c r="AG33" s="65" t="str">
        <f t="shared" si="5"/>
        <v/>
      </c>
      <c r="AH33" s="157" t="str">
        <f t="shared" si="6"/>
        <v/>
      </c>
      <c r="AI33" s="35"/>
      <c r="AJ33" s="2"/>
      <c r="AK33" s="15"/>
      <c r="AL33" s="100"/>
      <c r="AM33" s="34"/>
      <c r="AN33" s="34"/>
      <c r="AO33" s="34"/>
      <c r="AP33" s="64" t="str">
        <f t="shared" si="7"/>
        <v/>
      </c>
      <c r="AQ33" s="70" t="str">
        <f t="shared" si="8"/>
        <v/>
      </c>
      <c r="AR33" s="72" t="str">
        <f t="shared" si="9"/>
        <v/>
      </c>
      <c r="AS33" s="67" t="str">
        <f>IF(ISBLANK(U33),"",IF(NOT(ISBLANK(H33)),IF(ROUND(AR33,0)&gt;=12,"AAA",IF(ROUND(AR33,0)&gt;=11,"AA",IF(ROUND(AR33,0)&gt;=10,"A",IF(ROUND(AR33,0)&gt;=9,"BBB",IF(ROUND(AR33,0)&gt;=8,"BB",IF(ROUND(AR33,0)&gt;=7,"B",IF(ROUND(AR33,0)&gt;=6,"CCC",IF(ROUND(AR33,0)&gt;=5,"CC",IF(ROUND(AR33,0)&gt;=4,"C",IF(ROUND(AR33,0)&gt;=3,"DDD",IF(ROUND(AR33,0)&gt;=2,"DD","D"))))))))))),""))</f>
        <v/>
      </c>
    </row>
    <row r="34" spans="2:45" x14ac:dyDescent="0.35">
      <c r="B34" s="52"/>
      <c r="C34" s="28"/>
      <c r="D34" s="152" t="str">
        <f t="shared" si="1"/>
        <v/>
      </c>
      <c r="E34" s="74"/>
      <c r="F34" s="152" t="str">
        <f t="shared" si="2"/>
        <v/>
      </c>
      <c r="G34" s="76"/>
      <c r="H34" s="51"/>
      <c r="I34" s="111"/>
      <c r="J34" s="156"/>
      <c r="K34" s="156"/>
      <c r="L34" s="156"/>
      <c r="M34" s="156"/>
      <c r="N34" s="156"/>
      <c r="O34" s="156"/>
      <c r="P34" s="156"/>
      <c r="Q34" s="156"/>
      <c r="R34" s="156"/>
      <c r="S34" s="75" t="str">
        <f t="shared" si="3"/>
        <v/>
      </c>
      <c r="T34" s="30"/>
      <c r="U34" s="51"/>
      <c r="V34" s="25"/>
      <c r="W34" s="69"/>
      <c r="X34" s="34"/>
      <c r="Y34" s="34"/>
      <c r="Z34" s="29"/>
      <c r="AA34" s="34"/>
      <c r="AB34" s="35"/>
      <c r="AC34" s="35"/>
      <c r="AD34" s="65" t="str">
        <f t="shared" si="4"/>
        <v/>
      </c>
      <c r="AE34" s="157" t="str">
        <f t="shared" si="0"/>
        <v/>
      </c>
      <c r="AF34" s="34"/>
      <c r="AG34" s="65" t="str">
        <f t="shared" si="5"/>
        <v/>
      </c>
      <c r="AH34" s="157" t="str">
        <f t="shared" si="6"/>
        <v/>
      </c>
      <c r="AI34" s="35"/>
      <c r="AJ34" s="2"/>
      <c r="AK34" s="15"/>
      <c r="AL34" s="100"/>
      <c r="AM34" s="34"/>
      <c r="AN34" s="34"/>
      <c r="AO34" s="34"/>
      <c r="AP34" s="64" t="str">
        <f t="shared" si="7"/>
        <v/>
      </c>
      <c r="AQ34" s="70" t="str">
        <f t="shared" si="8"/>
        <v/>
      </c>
      <c r="AR34" s="72" t="str">
        <f t="shared" si="9"/>
        <v/>
      </c>
      <c r="AS34" s="67" t="str">
        <f>IF(ISBLANK(U34),"",IF(NOT(ISBLANK(H34)),IF(ROUND(AR34,0)&gt;=12,"AAA",IF(ROUND(AR34,0)&gt;=11,"AA",IF(ROUND(AR34,0)&gt;=10,"A",IF(ROUND(AR34,0)&gt;=9,"BBB",IF(ROUND(AR34,0)&gt;=8,"BB",IF(ROUND(AR34,0)&gt;=7,"B",IF(ROUND(AR34,0)&gt;=6,"CCC",IF(ROUND(AR34,0)&gt;=5,"CC",IF(ROUND(AR34,0)&gt;=4,"C",IF(ROUND(AR34,0)&gt;=3,"DDD",IF(ROUND(AR34,0)&gt;=2,"DD","D"))))))))))),""))</f>
        <v/>
      </c>
    </row>
    <row r="35" spans="2:45" x14ac:dyDescent="0.35">
      <c r="B35" s="52"/>
      <c r="C35" s="28"/>
      <c r="D35" s="152" t="str">
        <f t="shared" si="1"/>
        <v/>
      </c>
      <c r="E35" s="74"/>
      <c r="F35" s="152" t="str">
        <f t="shared" si="2"/>
        <v/>
      </c>
      <c r="G35" s="76"/>
      <c r="H35" s="51"/>
      <c r="I35" s="111"/>
      <c r="J35" s="156"/>
      <c r="K35" s="156"/>
      <c r="L35" s="156"/>
      <c r="M35" s="156"/>
      <c r="N35" s="156"/>
      <c r="O35" s="156"/>
      <c r="P35" s="156"/>
      <c r="Q35" s="156"/>
      <c r="R35" s="156"/>
      <c r="S35" s="75" t="str">
        <f t="shared" si="3"/>
        <v/>
      </c>
      <c r="T35" s="30"/>
      <c r="U35" s="51"/>
      <c r="V35" s="25"/>
      <c r="W35" s="69"/>
      <c r="X35" s="34"/>
      <c r="Y35" s="34"/>
      <c r="Z35" s="29"/>
      <c r="AA35" s="34"/>
      <c r="AB35" s="35"/>
      <c r="AC35" s="35"/>
      <c r="AD35" s="65" t="str">
        <f t="shared" si="4"/>
        <v/>
      </c>
      <c r="AE35" s="157" t="str">
        <f t="shared" si="0"/>
        <v/>
      </c>
      <c r="AF35" s="34"/>
      <c r="AG35" s="65" t="str">
        <f t="shared" si="5"/>
        <v/>
      </c>
      <c r="AH35" s="157" t="str">
        <f t="shared" si="6"/>
        <v/>
      </c>
      <c r="AI35" s="35"/>
      <c r="AJ35" s="2"/>
      <c r="AK35" s="15"/>
      <c r="AL35" s="100"/>
      <c r="AM35" s="34"/>
      <c r="AN35" s="34"/>
      <c r="AO35" s="34"/>
      <c r="AP35" s="64" t="str">
        <f t="shared" si="7"/>
        <v/>
      </c>
      <c r="AQ35" s="70" t="str">
        <f t="shared" si="8"/>
        <v/>
      </c>
      <c r="AR35" s="72" t="str">
        <f t="shared" si="9"/>
        <v/>
      </c>
      <c r="AS35" s="67" t="str">
        <f>IF(ISBLANK(U35),"",IF(NOT(ISBLANK(H35)),IF(ROUND(AR35,0)&gt;=12,"AAA",IF(ROUND(AR35,0)&gt;=11,"AA",IF(ROUND(AR35,0)&gt;=10,"A",IF(ROUND(AR35,0)&gt;=9,"BBB",IF(ROUND(AR35,0)&gt;=8,"BB",IF(ROUND(AR35,0)&gt;=7,"B",IF(ROUND(AR35,0)&gt;=6,"CCC",IF(ROUND(AR35,0)&gt;=5,"CC",IF(ROUND(AR35,0)&gt;=4,"C",IF(ROUND(AR35,0)&gt;=3,"DDD",IF(ROUND(AR35,0)&gt;=2,"DD","D"))))))))))),""))</f>
        <v/>
      </c>
    </row>
    <row r="36" spans="2:45" x14ac:dyDescent="0.35">
      <c r="B36" s="52" t="s">
        <v>168</v>
      </c>
      <c r="C36" s="28" t="s">
        <v>56</v>
      </c>
      <c r="D36" s="152">
        <f t="shared" si="1"/>
        <v>1</v>
      </c>
      <c r="E36" s="74" t="s">
        <v>107</v>
      </c>
      <c r="F36" s="152">
        <f t="shared" si="2"/>
        <v>1</v>
      </c>
      <c r="G36" s="76"/>
      <c r="H36" s="51"/>
      <c r="I36" s="111"/>
      <c r="J36" s="156"/>
      <c r="K36" s="156"/>
      <c r="L36" s="156"/>
      <c r="M36" s="156"/>
      <c r="N36" s="156"/>
      <c r="O36" s="156"/>
      <c r="P36" s="156"/>
      <c r="Q36" s="156"/>
      <c r="R36" s="156"/>
      <c r="S36" s="75" t="str">
        <f t="shared" si="3"/>
        <v/>
      </c>
      <c r="T36" s="30"/>
      <c r="U36" s="51"/>
      <c r="V36" s="25"/>
      <c r="W36" s="69"/>
      <c r="X36" s="34"/>
      <c r="Y36" s="34"/>
      <c r="Z36" s="29"/>
      <c r="AA36" s="34"/>
      <c r="AB36" s="35"/>
      <c r="AC36" s="35"/>
      <c r="AD36" s="65" t="str">
        <f t="shared" si="4"/>
        <v/>
      </c>
      <c r="AE36" s="157" t="str">
        <f t="shared" si="0"/>
        <v/>
      </c>
      <c r="AF36" s="34"/>
      <c r="AG36" s="65" t="str">
        <f t="shared" si="5"/>
        <v/>
      </c>
      <c r="AH36" s="157" t="str">
        <f t="shared" si="6"/>
        <v/>
      </c>
      <c r="AI36" s="35"/>
      <c r="AJ36" s="2"/>
      <c r="AK36" s="15"/>
      <c r="AL36" s="100"/>
      <c r="AM36" s="34"/>
      <c r="AN36" s="34"/>
      <c r="AO36" s="34"/>
      <c r="AP36" s="64" t="str">
        <f t="shared" si="7"/>
        <v/>
      </c>
      <c r="AQ36" s="70" t="str">
        <f t="shared" si="8"/>
        <v/>
      </c>
      <c r="AR36" s="72" t="str">
        <f t="shared" si="9"/>
        <v/>
      </c>
      <c r="AS36" s="67" t="str">
        <f>IF(ISBLANK(U36),"",IF(NOT(ISBLANK(H36)),IF(ROUND(AR36,0)&gt;=12,"AAA",IF(ROUND(AR36,0)&gt;=11,"AA",IF(ROUND(AR36,0)&gt;=10,"A",IF(ROUND(AR36,0)&gt;=9,"BBB",IF(ROUND(AR36,0)&gt;=8,"BB",IF(ROUND(AR36,0)&gt;=7,"B",IF(ROUND(AR36,0)&gt;=6,"CCC",IF(ROUND(AR36,0)&gt;=5,"CC",IF(ROUND(AR36,0)&gt;=4,"C",IF(ROUND(AR36,0)&gt;=3,"DDD",IF(ROUND(AR36,0)&gt;=2,"DD","D"))))))))))),""))</f>
        <v/>
      </c>
    </row>
    <row r="37" spans="2:45" ht="18.5" customHeight="1" x14ac:dyDescent="0.35">
      <c r="B37" s="52"/>
      <c r="C37" s="28"/>
      <c r="D37" s="152">
        <f t="shared" si="1"/>
        <v>0</v>
      </c>
      <c r="E37" s="74" t="s">
        <v>108</v>
      </c>
      <c r="F37" s="152">
        <f t="shared" si="2"/>
        <v>1</v>
      </c>
      <c r="G37" s="76"/>
      <c r="H37" s="51"/>
      <c r="I37" s="111"/>
      <c r="J37" s="156"/>
      <c r="K37" s="156"/>
      <c r="L37" s="156"/>
      <c r="M37" s="156"/>
      <c r="N37" s="156"/>
      <c r="O37" s="156"/>
      <c r="P37" s="156"/>
      <c r="Q37" s="156"/>
      <c r="R37" s="156"/>
      <c r="S37" s="75" t="str">
        <f t="shared" si="3"/>
        <v/>
      </c>
      <c r="T37" s="30"/>
      <c r="U37" s="51"/>
      <c r="V37" s="25"/>
      <c r="W37" s="69"/>
      <c r="X37" s="34"/>
      <c r="Y37" s="34"/>
      <c r="Z37" s="29"/>
      <c r="AA37" s="34"/>
      <c r="AB37" s="35"/>
      <c r="AC37" s="35"/>
      <c r="AD37" s="65" t="str">
        <f t="shared" si="4"/>
        <v/>
      </c>
      <c r="AE37" s="157" t="str">
        <f t="shared" si="0"/>
        <v/>
      </c>
      <c r="AF37" s="34"/>
      <c r="AG37" s="65" t="str">
        <f t="shared" si="5"/>
        <v/>
      </c>
      <c r="AH37" s="157" t="str">
        <f t="shared" si="6"/>
        <v/>
      </c>
      <c r="AI37" s="35"/>
      <c r="AJ37" s="2"/>
      <c r="AK37" s="15"/>
      <c r="AL37" s="100"/>
      <c r="AM37" s="34"/>
      <c r="AN37" s="34"/>
      <c r="AO37" s="34"/>
      <c r="AP37" s="64" t="str">
        <f t="shared" si="7"/>
        <v/>
      </c>
      <c r="AQ37" s="70" t="str">
        <f t="shared" si="8"/>
        <v/>
      </c>
      <c r="AR37" s="72" t="str">
        <f t="shared" si="9"/>
        <v/>
      </c>
      <c r="AS37" s="67" t="str">
        <f>IF(ISBLANK(U37),"",IF(NOT(ISBLANK(H37)),IF(ROUND(AR37,0)&gt;=12,"AAA",IF(ROUND(AR37,0)&gt;=11,"AA",IF(ROUND(AR37,0)&gt;=10,"A",IF(ROUND(AR37,0)&gt;=9,"BBB",IF(ROUND(AR37,0)&gt;=8,"BB",IF(ROUND(AR37,0)&gt;=7,"B",IF(ROUND(AR37,0)&gt;=6,"CCC",IF(ROUND(AR37,0)&gt;=5,"CC",IF(ROUND(AR37,0)&gt;=4,"C",IF(ROUND(AR37,0)&gt;=3,"DDD",IF(ROUND(AR37,0)&gt;=2,"DD","D"))))))))))),""))</f>
        <v/>
      </c>
    </row>
    <row r="38" spans="2:45" ht="24" x14ac:dyDescent="0.35">
      <c r="B38" s="52"/>
      <c r="C38" s="28"/>
      <c r="D38" s="152">
        <f t="shared" si="1"/>
        <v>0</v>
      </c>
      <c r="E38" s="74" t="s">
        <v>18</v>
      </c>
      <c r="F38" s="152">
        <f t="shared" si="2"/>
        <v>1</v>
      </c>
      <c r="G38" s="76"/>
      <c r="H38" s="51"/>
      <c r="I38" s="111"/>
      <c r="J38" s="156"/>
      <c r="K38" s="156"/>
      <c r="L38" s="156"/>
      <c r="M38" s="156"/>
      <c r="N38" s="156"/>
      <c r="O38" s="156"/>
      <c r="P38" s="156"/>
      <c r="Q38" s="156"/>
      <c r="R38" s="156"/>
      <c r="S38" s="75" t="str">
        <f t="shared" si="3"/>
        <v/>
      </c>
      <c r="T38" s="30"/>
      <c r="U38" s="51"/>
      <c r="V38" s="25"/>
      <c r="W38" s="69"/>
      <c r="X38" s="34"/>
      <c r="Y38" s="34"/>
      <c r="Z38" s="29"/>
      <c r="AA38" s="34"/>
      <c r="AB38" s="35"/>
      <c r="AC38" s="35"/>
      <c r="AD38" s="65" t="str">
        <f t="shared" si="4"/>
        <v/>
      </c>
      <c r="AE38" s="157" t="str">
        <f t="shared" si="0"/>
        <v/>
      </c>
      <c r="AF38" s="34"/>
      <c r="AG38" s="65" t="str">
        <f t="shared" si="5"/>
        <v/>
      </c>
      <c r="AH38" s="157" t="str">
        <f t="shared" si="6"/>
        <v/>
      </c>
      <c r="AI38" s="35"/>
      <c r="AJ38" s="2"/>
      <c r="AK38" s="15"/>
      <c r="AL38" s="100"/>
      <c r="AM38" s="34"/>
      <c r="AN38" s="34"/>
      <c r="AO38" s="34"/>
      <c r="AP38" s="64" t="str">
        <f t="shared" si="7"/>
        <v/>
      </c>
      <c r="AQ38" s="70" t="str">
        <f t="shared" si="8"/>
        <v/>
      </c>
      <c r="AR38" s="72" t="str">
        <f t="shared" si="9"/>
        <v/>
      </c>
      <c r="AS38" s="67" t="str">
        <f>IF(ISBLANK(U38),"",IF(NOT(ISBLANK(H38)),IF(ROUND(AR38,0)&gt;=12,"AAA",IF(ROUND(AR38,0)&gt;=11,"AA",IF(ROUND(AR38,0)&gt;=10,"A",IF(ROUND(AR38,0)&gt;=9,"BBB",IF(ROUND(AR38,0)&gt;=8,"BB",IF(ROUND(AR38,0)&gt;=7,"B",IF(ROUND(AR38,0)&gt;=6,"CCC",IF(ROUND(AR38,0)&gt;=5,"CC",IF(ROUND(AR38,0)&gt;=4,"C",IF(ROUND(AR38,0)&gt;=3,"DDD",IF(ROUND(AR38,0)&gt;=2,"DD","D"))))))))))),""))</f>
        <v/>
      </c>
    </row>
    <row r="39" spans="2:45" x14ac:dyDescent="0.35">
      <c r="B39" s="52"/>
      <c r="C39" s="28"/>
      <c r="D39" s="152">
        <f t="shared" si="1"/>
        <v>0</v>
      </c>
      <c r="E39" s="74" t="s">
        <v>62</v>
      </c>
      <c r="F39" s="152">
        <f t="shared" si="2"/>
        <v>1</v>
      </c>
      <c r="G39" s="76"/>
      <c r="H39" s="51"/>
      <c r="I39" s="111"/>
      <c r="J39" s="156"/>
      <c r="K39" s="156"/>
      <c r="L39" s="156"/>
      <c r="M39" s="156"/>
      <c r="N39" s="156"/>
      <c r="O39" s="156"/>
      <c r="P39" s="156"/>
      <c r="Q39" s="156"/>
      <c r="R39" s="156"/>
      <c r="S39" s="75" t="str">
        <f t="shared" si="3"/>
        <v/>
      </c>
      <c r="T39" s="30"/>
      <c r="U39" s="51"/>
      <c r="V39" s="25"/>
      <c r="W39" s="69"/>
      <c r="X39" s="34"/>
      <c r="Y39" s="34"/>
      <c r="Z39" s="29"/>
      <c r="AA39" s="34"/>
      <c r="AB39" s="35"/>
      <c r="AC39" s="35"/>
      <c r="AD39" s="65" t="str">
        <f t="shared" si="4"/>
        <v/>
      </c>
      <c r="AE39" s="157" t="str">
        <f t="shared" si="0"/>
        <v/>
      </c>
      <c r="AF39" s="34"/>
      <c r="AG39" s="65" t="str">
        <f t="shared" si="5"/>
        <v/>
      </c>
      <c r="AH39" s="157" t="str">
        <f t="shared" si="6"/>
        <v/>
      </c>
      <c r="AI39" s="35"/>
      <c r="AJ39" s="2"/>
      <c r="AK39" s="15"/>
      <c r="AL39" s="100"/>
      <c r="AM39" s="34"/>
      <c r="AN39" s="34"/>
      <c r="AO39" s="34"/>
      <c r="AP39" s="64" t="str">
        <f t="shared" si="7"/>
        <v/>
      </c>
      <c r="AQ39" s="70" t="str">
        <f t="shared" si="8"/>
        <v/>
      </c>
      <c r="AR39" s="72" t="str">
        <f t="shared" si="9"/>
        <v/>
      </c>
      <c r="AS39" s="67" t="str">
        <f>IF(ISBLANK(U39),"",IF(NOT(ISBLANK(H39)),IF(ROUND(AR39,0)&gt;=12,"AAA",IF(ROUND(AR39,0)&gt;=11,"AA",IF(ROUND(AR39,0)&gt;=10,"A",IF(ROUND(AR39,0)&gt;=9,"BBB",IF(ROUND(AR39,0)&gt;=8,"BB",IF(ROUND(AR39,0)&gt;=7,"B",IF(ROUND(AR39,0)&gt;=6,"CCC",IF(ROUND(AR39,0)&gt;=5,"CC",IF(ROUND(AR39,0)&gt;=4,"C",IF(ROUND(AR39,0)&gt;=3,"DDD",IF(ROUND(AR39,0)&gt;=2,"DD","D"))))))))))),""))</f>
        <v/>
      </c>
    </row>
    <row r="40" spans="2:45" x14ac:dyDescent="0.35">
      <c r="B40" s="52"/>
      <c r="C40" s="28"/>
      <c r="D40" s="152">
        <f t="shared" si="1"/>
        <v>0</v>
      </c>
      <c r="E40" s="74" t="s">
        <v>109</v>
      </c>
      <c r="F40" s="152">
        <f t="shared" si="2"/>
        <v>1</v>
      </c>
      <c r="G40" s="76"/>
      <c r="H40" s="51"/>
      <c r="I40" s="111"/>
      <c r="J40" s="156"/>
      <c r="K40" s="156"/>
      <c r="L40" s="156"/>
      <c r="M40" s="156"/>
      <c r="N40" s="156"/>
      <c r="O40" s="156"/>
      <c r="P40" s="156"/>
      <c r="Q40" s="156"/>
      <c r="R40" s="156"/>
      <c r="S40" s="75" t="str">
        <f t="shared" si="3"/>
        <v/>
      </c>
      <c r="T40" s="30"/>
      <c r="U40" s="51"/>
      <c r="V40" s="25"/>
      <c r="W40" s="69"/>
      <c r="X40" s="34"/>
      <c r="Y40" s="34"/>
      <c r="Z40" s="29"/>
      <c r="AA40" s="34"/>
      <c r="AB40" s="35"/>
      <c r="AC40" s="35"/>
      <c r="AD40" s="65" t="str">
        <f t="shared" si="4"/>
        <v/>
      </c>
      <c r="AE40" s="157" t="str">
        <f t="shared" si="0"/>
        <v/>
      </c>
      <c r="AF40" s="34"/>
      <c r="AG40" s="65" t="str">
        <f t="shared" si="5"/>
        <v/>
      </c>
      <c r="AH40" s="157" t="str">
        <f t="shared" si="6"/>
        <v/>
      </c>
      <c r="AI40" s="35"/>
      <c r="AJ40" s="2"/>
      <c r="AK40" s="15"/>
      <c r="AL40" s="100"/>
      <c r="AM40" s="34"/>
      <c r="AN40" s="34"/>
      <c r="AO40" s="34"/>
      <c r="AP40" s="64" t="str">
        <f t="shared" si="7"/>
        <v/>
      </c>
      <c r="AQ40" s="70" t="str">
        <f t="shared" si="8"/>
        <v/>
      </c>
      <c r="AR40" s="72" t="str">
        <f t="shared" si="9"/>
        <v/>
      </c>
      <c r="AS40" s="67" t="str">
        <f>IF(ISBLANK(U40),"",IF(NOT(ISBLANK(H40)),IF(ROUND(AR40,0)&gt;=12,"AAA",IF(ROUND(AR40,0)&gt;=11,"AA",IF(ROUND(AR40,0)&gt;=10,"A",IF(ROUND(AR40,0)&gt;=9,"BBB",IF(ROUND(AR40,0)&gt;=8,"BB",IF(ROUND(AR40,0)&gt;=7,"B",IF(ROUND(AR40,0)&gt;=6,"CCC",IF(ROUND(AR40,0)&gt;=5,"CC",IF(ROUND(AR40,0)&gt;=4,"C",IF(ROUND(AR40,0)&gt;=3,"DDD",IF(ROUND(AR40,0)&gt;=2,"DD","D"))))))))))),""))</f>
        <v/>
      </c>
    </row>
    <row r="41" spans="2:45" ht="36" x14ac:dyDescent="0.35">
      <c r="B41" s="52"/>
      <c r="C41" s="28"/>
      <c r="D41" s="152">
        <f t="shared" si="1"/>
        <v>0</v>
      </c>
      <c r="E41" s="74" t="s">
        <v>110</v>
      </c>
      <c r="F41" s="152">
        <f t="shared" si="2"/>
        <v>1</v>
      </c>
      <c r="G41" s="76"/>
      <c r="H41" s="51"/>
      <c r="I41" s="111"/>
      <c r="J41" s="156"/>
      <c r="K41" s="156"/>
      <c r="L41" s="156"/>
      <c r="M41" s="156"/>
      <c r="N41" s="156"/>
      <c r="O41" s="156"/>
      <c r="P41" s="156"/>
      <c r="Q41" s="156"/>
      <c r="R41" s="156"/>
      <c r="S41" s="75" t="str">
        <f t="shared" si="3"/>
        <v/>
      </c>
      <c r="T41" s="30"/>
      <c r="U41" s="51"/>
      <c r="V41" s="25"/>
      <c r="W41" s="69"/>
      <c r="X41" s="34"/>
      <c r="Y41" s="34"/>
      <c r="Z41" s="29"/>
      <c r="AA41" s="34"/>
      <c r="AB41" s="35"/>
      <c r="AC41" s="35"/>
      <c r="AD41" s="65" t="str">
        <f t="shared" si="4"/>
        <v/>
      </c>
      <c r="AE41" s="157" t="str">
        <f t="shared" si="0"/>
        <v/>
      </c>
      <c r="AF41" s="34"/>
      <c r="AG41" s="65" t="str">
        <f t="shared" si="5"/>
        <v/>
      </c>
      <c r="AH41" s="157" t="str">
        <f t="shared" si="6"/>
        <v/>
      </c>
      <c r="AI41" s="35"/>
      <c r="AJ41" s="2"/>
      <c r="AK41" s="15"/>
      <c r="AL41" s="100"/>
      <c r="AM41" s="34"/>
      <c r="AN41" s="34"/>
      <c r="AO41" s="34"/>
      <c r="AP41" s="64" t="str">
        <f t="shared" si="7"/>
        <v/>
      </c>
      <c r="AQ41" s="70" t="str">
        <f t="shared" si="8"/>
        <v/>
      </c>
      <c r="AR41" s="72" t="str">
        <f t="shared" si="9"/>
        <v/>
      </c>
      <c r="AS41" s="67" t="str">
        <f>IF(ISBLANK(U41),"",IF(NOT(ISBLANK(H41)),IF(ROUND(AR41,0)&gt;=12,"AAA",IF(ROUND(AR41,0)&gt;=11,"AA",IF(ROUND(AR41,0)&gt;=10,"A",IF(ROUND(AR41,0)&gt;=9,"BBB",IF(ROUND(AR41,0)&gt;=8,"BB",IF(ROUND(AR41,0)&gt;=7,"B",IF(ROUND(AR41,0)&gt;=6,"CCC",IF(ROUND(AR41,0)&gt;=5,"CC",IF(ROUND(AR41,0)&gt;=4,"C",IF(ROUND(AR41,0)&gt;=3,"DDD",IF(ROUND(AR41,0)&gt;=2,"DD","D"))))))))))),""))</f>
        <v/>
      </c>
    </row>
    <row r="42" spans="2:45" x14ac:dyDescent="0.35">
      <c r="B42" s="52"/>
      <c r="C42" s="28"/>
      <c r="D42" s="152" t="str">
        <f t="shared" si="1"/>
        <v/>
      </c>
      <c r="E42" s="74"/>
      <c r="F42" s="152" t="str">
        <f t="shared" si="2"/>
        <v/>
      </c>
      <c r="G42" s="76"/>
      <c r="H42" s="51"/>
      <c r="I42" s="111"/>
      <c r="J42" s="156"/>
      <c r="K42" s="156"/>
      <c r="L42" s="156"/>
      <c r="M42" s="156"/>
      <c r="N42" s="156"/>
      <c r="O42" s="156"/>
      <c r="P42" s="156"/>
      <c r="Q42" s="156"/>
      <c r="R42" s="156"/>
      <c r="S42" s="75" t="str">
        <f t="shared" si="3"/>
        <v/>
      </c>
      <c r="T42" s="30"/>
      <c r="U42" s="51"/>
      <c r="V42" s="25"/>
      <c r="W42" s="69"/>
      <c r="X42" s="34"/>
      <c r="Y42" s="34"/>
      <c r="Z42" s="29"/>
      <c r="AA42" s="34"/>
      <c r="AB42" s="35"/>
      <c r="AC42" s="35"/>
      <c r="AD42" s="65" t="str">
        <f t="shared" si="4"/>
        <v/>
      </c>
      <c r="AE42" s="157" t="str">
        <f t="shared" si="0"/>
        <v/>
      </c>
      <c r="AF42" s="34"/>
      <c r="AG42" s="65" t="str">
        <f t="shared" si="5"/>
        <v/>
      </c>
      <c r="AH42" s="157" t="str">
        <f t="shared" si="6"/>
        <v/>
      </c>
      <c r="AI42" s="35"/>
      <c r="AJ42" s="2"/>
      <c r="AK42" s="15"/>
      <c r="AL42" s="100"/>
      <c r="AM42" s="34"/>
      <c r="AN42" s="34"/>
      <c r="AO42" s="34"/>
      <c r="AP42" s="64" t="str">
        <f t="shared" si="7"/>
        <v/>
      </c>
      <c r="AQ42" s="70" t="str">
        <f t="shared" si="8"/>
        <v/>
      </c>
      <c r="AR42" s="72" t="str">
        <f t="shared" si="9"/>
        <v/>
      </c>
      <c r="AS42" s="67" t="str">
        <f>IF(ISBLANK(U42),"",IF(NOT(ISBLANK(H42)),IF(ROUND(AR42,0)&gt;=12,"AAA",IF(ROUND(AR42,0)&gt;=11,"AA",IF(ROUND(AR42,0)&gt;=10,"A",IF(ROUND(AR42,0)&gt;=9,"BBB",IF(ROUND(AR42,0)&gt;=8,"BB",IF(ROUND(AR42,0)&gt;=7,"B",IF(ROUND(AR42,0)&gt;=6,"CCC",IF(ROUND(AR42,0)&gt;=5,"CC",IF(ROUND(AR42,0)&gt;=4,"C",IF(ROUND(AR42,0)&gt;=3,"DDD",IF(ROUND(AR42,0)&gt;=2,"DD","D"))))))))))),""))</f>
        <v/>
      </c>
    </row>
    <row r="43" spans="2:45" x14ac:dyDescent="0.35">
      <c r="B43" s="52"/>
      <c r="C43" s="28"/>
      <c r="D43" s="152" t="str">
        <f t="shared" si="1"/>
        <v/>
      </c>
      <c r="E43" s="74"/>
      <c r="F43" s="152" t="str">
        <f t="shared" si="2"/>
        <v/>
      </c>
      <c r="G43" s="76"/>
      <c r="H43" s="51"/>
      <c r="I43" s="111"/>
      <c r="J43" s="156"/>
      <c r="K43" s="156"/>
      <c r="L43" s="156"/>
      <c r="M43" s="156"/>
      <c r="N43" s="156"/>
      <c r="O43" s="156"/>
      <c r="P43" s="156"/>
      <c r="Q43" s="156"/>
      <c r="R43" s="156"/>
      <c r="S43" s="75" t="str">
        <f t="shared" si="3"/>
        <v/>
      </c>
      <c r="T43" s="30"/>
      <c r="U43" s="51"/>
      <c r="V43" s="25"/>
      <c r="W43" s="69"/>
      <c r="X43" s="34"/>
      <c r="Y43" s="34"/>
      <c r="Z43" s="29"/>
      <c r="AA43" s="34"/>
      <c r="AB43" s="35"/>
      <c r="AC43" s="35"/>
      <c r="AD43" s="65" t="str">
        <f t="shared" si="4"/>
        <v/>
      </c>
      <c r="AE43" s="157" t="str">
        <f t="shared" si="0"/>
        <v/>
      </c>
      <c r="AF43" s="34"/>
      <c r="AG43" s="65" t="str">
        <f t="shared" si="5"/>
        <v/>
      </c>
      <c r="AH43" s="157" t="str">
        <f t="shared" si="6"/>
        <v/>
      </c>
      <c r="AI43" s="35"/>
      <c r="AJ43" s="2"/>
      <c r="AK43" s="15"/>
      <c r="AL43" s="100"/>
      <c r="AM43" s="34"/>
      <c r="AN43" s="34"/>
      <c r="AO43" s="34"/>
      <c r="AP43" s="64" t="str">
        <f t="shared" si="7"/>
        <v/>
      </c>
      <c r="AQ43" s="70" t="str">
        <f t="shared" si="8"/>
        <v/>
      </c>
      <c r="AR43" s="72" t="str">
        <f t="shared" si="9"/>
        <v/>
      </c>
      <c r="AS43" s="67" t="str">
        <f>IF(ISBLANK(U43),"",IF(NOT(ISBLANK(H43)),IF(ROUND(AR43,0)&gt;=12,"AAA",IF(ROUND(AR43,0)&gt;=11,"AA",IF(ROUND(AR43,0)&gt;=10,"A",IF(ROUND(AR43,0)&gt;=9,"BBB",IF(ROUND(AR43,0)&gt;=8,"BB",IF(ROUND(AR43,0)&gt;=7,"B",IF(ROUND(AR43,0)&gt;=6,"CCC",IF(ROUND(AR43,0)&gt;=5,"CC",IF(ROUND(AR43,0)&gt;=4,"C",IF(ROUND(AR43,0)&gt;=3,"DDD",IF(ROUND(AR43,0)&gt;=2,"DD","D"))))))))))),""))</f>
        <v/>
      </c>
    </row>
    <row r="44" spans="2:45" x14ac:dyDescent="0.35">
      <c r="B44" s="52"/>
      <c r="C44" s="28"/>
      <c r="D44" s="152" t="str">
        <f t="shared" si="1"/>
        <v/>
      </c>
      <c r="E44" s="74"/>
      <c r="F44" s="152" t="str">
        <f t="shared" si="2"/>
        <v/>
      </c>
      <c r="G44" s="76"/>
      <c r="H44" s="51"/>
      <c r="I44" s="111"/>
      <c r="J44" s="156"/>
      <c r="K44" s="156"/>
      <c r="L44" s="156"/>
      <c r="M44" s="156"/>
      <c r="N44" s="156"/>
      <c r="O44" s="156"/>
      <c r="P44" s="156"/>
      <c r="Q44" s="156"/>
      <c r="R44" s="156"/>
      <c r="S44" s="75" t="str">
        <f t="shared" si="3"/>
        <v/>
      </c>
      <c r="T44" s="30"/>
      <c r="U44" s="51"/>
      <c r="V44" s="25"/>
      <c r="W44" s="69"/>
      <c r="X44" s="34"/>
      <c r="Y44" s="34"/>
      <c r="Z44" s="29"/>
      <c r="AA44" s="34"/>
      <c r="AB44" s="35"/>
      <c r="AC44" s="35"/>
      <c r="AD44" s="65" t="str">
        <f t="shared" si="4"/>
        <v/>
      </c>
      <c r="AE44" s="157" t="str">
        <f t="shared" si="0"/>
        <v/>
      </c>
      <c r="AF44" s="34"/>
      <c r="AG44" s="65" t="str">
        <f t="shared" si="5"/>
        <v/>
      </c>
      <c r="AH44" s="157" t="str">
        <f t="shared" si="6"/>
        <v/>
      </c>
      <c r="AI44" s="35"/>
      <c r="AJ44" s="2"/>
      <c r="AK44" s="15"/>
      <c r="AL44" s="100"/>
      <c r="AM44" s="34"/>
      <c r="AN44" s="34"/>
      <c r="AO44" s="34"/>
      <c r="AP44" s="64" t="str">
        <f t="shared" si="7"/>
        <v/>
      </c>
      <c r="AQ44" s="70" t="str">
        <f t="shared" si="8"/>
        <v/>
      </c>
      <c r="AR44" s="72" t="str">
        <f t="shared" si="9"/>
        <v/>
      </c>
      <c r="AS44" s="67" t="str">
        <f>IF(ISBLANK(U44),"",IF(NOT(ISBLANK(H44)),IF(ROUND(AR44,0)&gt;=12,"AAA",IF(ROUND(AR44,0)&gt;=11,"AA",IF(ROUND(AR44,0)&gt;=10,"A",IF(ROUND(AR44,0)&gt;=9,"BBB",IF(ROUND(AR44,0)&gt;=8,"BB",IF(ROUND(AR44,0)&gt;=7,"B",IF(ROUND(AR44,0)&gt;=6,"CCC",IF(ROUND(AR44,0)&gt;=5,"CC",IF(ROUND(AR44,0)&gt;=4,"C",IF(ROUND(AR44,0)&gt;=3,"DDD",IF(ROUND(AR44,0)&gt;=2,"DD","D"))))))))))),""))</f>
        <v/>
      </c>
    </row>
    <row r="45" spans="2:45" ht="24" x14ac:dyDescent="0.35">
      <c r="B45" s="52" t="s">
        <v>169</v>
      </c>
      <c r="C45" s="28" t="s">
        <v>56</v>
      </c>
      <c r="D45" s="152">
        <f t="shared" si="1"/>
        <v>1</v>
      </c>
      <c r="E45" s="74" t="s">
        <v>75</v>
      </c>
      <c r="F45" s="152">
        <f t="shared" si="2"/>
        <v>1</v>
      </c>
      <c r="G45" s="76"/>
      <c r="H45" s="51"/>
      <c r="I45" s="111"/>
      <c r="J45" s="156"/>
      <c r="K45" s="156"/>
      <c r="L45" s="156"/>
      <c r="M45" s="156"/>
      <c r="N45" s="156"/>
      <c r="O45" s="156"/>
      <c r="P45" s="156"/>
      <c r="Q45" s="156"/>
      <c r="R45" s="156"/>
      <c r="S45" s="75" t="str">
        <f t="shared" si="3"/>
        <v/>
      </c>
      <c r="T45" s="30"/>
      <c r="U45" s="51"/>
      <c r="V45" s="25"/>
      <c r="W45" s="69"/>
      <c r="X45" s="34"/>
      <c r="Y45" s="34"/>
      <c r="Z45" s="29"/>
      <c r="AA45" s="34"/>
      <c r="AB45" s="35"/>
      <c r="AC45" s="35"/>
      <c r="AD45" s="65" t="str">
        <f t="shared" si="4"/>
        <v/>
      </c>
      <c r="AE45" s="157" t="str">
        <f t="shared" si="0"/>
        <v/>
      </c>
      <c r="AF45" s="34"/>
      <c r="AG45" s="65" t="str">
        <f t="shared" si="5"/>
        <v/>
      </c>
      <c r="AH45" s="157" t="str">
        <f t="shared" si="6"/>
        <v/>
      </c>
      <c r="AI45" s="35"/>
      <c r="AJ45" s="2"/>
      <c r="AK45" s="15"/>
      <c r="AL45" s="100"/>
      <c r="AM45" s="34"/>
      <c r="AN45" s="34"/>
      <c r="AO45" s="34"/>
      <c r="AP45" s="64" t="str">
        <f t="shared" si="7"/>
        <v/>
      </c>
      <c r="AQ45" s="70" t="str">
        <f t="shared" si="8"/>
        <v/>
      </c>
      <c r="AR45" s="72" t="str">
        <f t="shared" si="9"/>
        <v/>
      </c>
      <c r="AS45" s="67" t="str">
        <f>IF(ISBLANK(U45),"",IF(NOT(ISBLANK(H45)),IF(ROUND(AR45,0)&gt;=12,"AAA",IF(ROUND(AR45,0)&gt;=11,"AA",IF(ROUND(AR45,0)&gt;=10,"A",IF(ROUND(AR45,0)&gt;=9,"BBB",IF(ROUND(AR45,0)&gt;=8,"BB",IF(ROUND(AR45,0)&gt;=7,"B",IF(ROUND(AR45,0)&gt;=6,"CCC",IF(ROUND(AR45,0)&gt;=5,"CC",IF(ROUND(AR45,0)&gt;=4,"C",IF(ROUND(AR45,0)&gt;=3,"DDD",IF(ROUND(AR45,0)&gt;=2,"DD","D"))))))))))),""))</f>
        <v/>
      </c>
    </row>
    <row r="46" spans="2:45" x14ac:dyDescent="0.35">
      <c r="B46" s="52"/>
      <c r="C46" s="28"/>
      <c r="D46" s="152">
        <f t="shared" si="1"/>
        <v>0</v>
      </c>
      <c r="E46" s="74" t="s">
        <v>19</v>
      </c>
      <c r="F46" s="152">
        <f t="shared" si="2"/>
        <v>1</v>
      </c>
      <c r="G46" s="76"/>
      <c r="H46" s="51"/>
      <c r="I46" s="111"/>
      <c r="J46" s="156"/>
      <c r="K46" s="156"/>
      <c r="L46" s="156"/>
      <c r="M46" s="156"/>
      <c r="N46" s="156"/>
      <c r="O46" s="156"/>
      <c r="P46" s="156"/>
      <c r="Q46" s="156"/>
      <c r="R46" s="156"/>
      <c r="S46" s="75" t="str">
        <f t="shared" si="3"/>
        <v/>
      </c>
      <c r="T46" s="30"/>
      <c r="U46" s="51"/>
      <c r="V46" s="25"/>
      <c r="W46" s="69"/>
      <c r="X46" s="34"/>
      <c r="Y46" s="34"/>
      <c r="Z46" s="29"/>
      <c r="AA46" s="34"/>
      <c r="AB46" s="35"/>
      <c r="AC46" s="35"/>
      <c r="AD46" s="65" t="str">
        <f t="shared" si="4"/>
        <v/>
      </c>
      <c r="AE46" s="157" t="str">
        <f t="shared" si="0"/>
        <v/>
      </c>
      <c r="AF46" s="34"/>
      <c r="AG46" s="65" t="str">
        <f t="shared" si="5"/>
        <v/>
      </c>
      <c r="AH46" s="157" t="str">
        <f t="shared" si="6"/>
        <v/>
      </c>
      <c r="AI46" s="35"/>
      <c r="AJ46" s="2"/>
      <c r="AK46" s="15"/>
      <c r="AL46" s="100"/>
      <c r="AM46" s="34"/>
      <c r="AN46" s="34"/>
      <c r="AO46" s="34"/>
      <c r="AP46" s="64" t="str">
        <f t="shared" si="7"/>
        <v/>
      </c>
      <c r="AQ46" s="70" t="str">
        <f t="shared" si="8"/>
        <v/>
      </c>
      <c r="AR46" s="72" t="str">
        <f t="shared" si="9"/>
        <v/>
      </c>
      <c r="AS46" s="67" t="str">
        <f>IF(ISBLANK(U46),"",IF(NOT(ISBLANK(H46)),IF(ROUND(AR46,0)&gt;=12,"AAA",IF(ROUND(AR46,0)&gt;=11,"AA",IF(ROUND(AR46,0)&gt;=10,"A",IF(ROUND(AR46,0)&gt;=9,"BBB",IF(ROUND(AR46,0)&gt;=8,"BB",IF(ROUND(AR46,0)&gt;=7,"B",IF(ROUND(AR46,0)&gt;=6,"CCC",IF(ROUND(AR46,0)&gt;=5,"CC",IF(ROUND(AR46,0)&gt;=4,"C",IF(ROUND(AR46,0)&gt;=3,"DDD",IF(ROUND(AR46,0)&gt;=2,"DD","D"))))))))))),""))</f>
        <v/>
      </c>
    </row>
    <row r="47" spans="2:45" ht="24" x14ac:dyDescent="0.35">
      <c r="B47" s="52"/>
      <c r="C47" s="28"/>
      <c r="D47" s="152">
        <f t="shared" si="1"/>
        <v>0</v>
      </c>
      <c r="E47" s="74" t="s">
        <v>111</v>
      </c>
      <c r="F47" s="152">
        <f t="shared" si="2"/>
        <v>1</v>
      </c>
      <c r="G47" s="76"/>
      <c r="H47" s="51"/>
      <c r="I47" s="111"/>
      <c r="J47" s="156"/>
      <c r="K47" s="156"/>
      <c r="L47" s="156"/>
      <c r="M47" s="156"/>
      <c r="N47" s="156"/>
      <c r="O47" s="156"/>
      <c r="P47" s="156"/>
      <c r="Q47" s="156"/>
      <c r="R47" s="156"/>
      <c r="S47" s="75" t="str">
        <f t="shared" si="3"/>
        <v/>
      </c>
      <c r="T47" s="30"/>
      <c r="U47" s="51"/>
      <c r="V47" s="25"/>
      <c r="W47" s="69"/>
      <c r="X47" s="34"/>
      <c r="Y47" s="34"/>
      <c r="Z47" s="29"/>
      <c r="AA47" s="34"/>
      <c r="AB47" s="35"/>
      <c r="AC47" s="35"/>
      <c r="AD47" s="65" t="str">
        <f t="shared" si="4"/>
        <v/>
      </c>
      <c r="AE47" s="157" t="str">
        <f t="shared" si="0"/>
        <v/>
      </c>
      <c r="AF47" s="34"/>
      <c r="AG47" s="65" t="str">
        <f t="shared" si="5"/>
        <v/>
      </c>
      <c r="AH47" s="157" t="str">
        <f t="shared" si="6"/>
        <v/>
      </c>
      <c r="AI47" s="35"/>
      <c r="AJ47" s="2"/>
      <c r="AK47" s="15"/>
      <c r="AL47" s="100"/>
      <c r="AM47" s="34"/>
      <c r="AN47" s="34"/>
      <c r="AO47" s="34"/>
      <c r="AP47" s="64" t="str">
        <f t="shared" si="7"/>
        <v/>
      </c>
      <c r="AQ47" s="70" t="str">
        <f t="shared" si="8"/>
        <v/>
      </c>
      <c r="AR47" s="72" t="str">
        <f t="shared" si="9"/>
        <v/>
      </c>
      <c r="AS47" s="67" t="str">
        <f>IF(ISBLANK(U47),"",IF(NOT(ISBLANK(H47)),IF(ROUND(AR47,0)&gt;=12,"AAA",IF(ROUND(AR47,0)&gt;=11,"AA",IF(ROUND(AR47,0)&gt;=10,"A",IF(ROUND(AR47,0)&gt;=9,"BBB",IF(ROUND(AR47,0)&gt;=8,"BB",IF(ROUND(AR47,0)&gt;=7,"B",IF(ROUND(AR47,0)&gt;=6,"CCC",IF(ROUND(AR47,0)&gt;=5,"CC",IF(ROUND(AR47,0)&gt;=4,"C",IF(ROUND(AR47,0)&gt;=3,"DDD",IF(ROUND(AR47,0)&gt;=2,"DD","D"))))))))))),""))</f>
        <v/>
      </c>
    </row>
    <row r="48" spans="2:45" x14ac:dyDescent="0.35">
      <c r="B48" s="52"/>
      <c r="C48" s="28"/>
      <c r="D48" s="152" t="str">
        <f t="shared" si="1"/>
        <v/>
      </c>
      <c r="E48" s="74"/>
      <c r="F48" s="152" t="str">
        <f t="shared" si="2"/>
        <v/>
      </c>
      <c r="G48" s="76"/>
      <c r="H48" s="51"/>
      <c r="I48" s="111"/>
      <c r="J48" s="156"/>
      <c r="K48" s="156"/>
      <c r="L48" s="156"/>
      <c r="M48" s="156"/>
      <c r="N48" s="156"/>
      <c r="O48" s="156"/>
      <c r="P48" s="156"/>
      <c r="Q48" s="156"/>
      <c r="R48" s="156"/>
      <c r="S48" s="75" t="str">
        <f t="shared" si="3"/>
        <v/>
      </c>
      <c r="T48" s="30"/>
      <c r="U48" s="51"/>
      <c r="V48" s="25"/>
      <c r="W48" s="69"/>
      <c r="X48" s="34"/>
      <c r="Y48" s="34"/>
      <c r="Z48" s="29"/>
      <c r="AA48" s="34"/>
      <c r="AB48" s="35"/>
      <c r="AC48" s="35"/>
      <c r="AD48" s="65" t="str">
        <f t="shared" si="4"/>
        <v/>
      </c>
      <c r="AE48" s="157" t="str">
        <f t="shared" si="0"/>
        <v/>
      </c>
      <c r="AF48" s="34"/>
      <c r="AG48" s="65" t="str">
        <f t="shared" si="5"/>
        <v/>
      </c>
      <c r="AH48" s="157" t="str">
        <f t="shared" si="6"/>
        <v/>
      </c>
      <c r="AI48" s="35"/>
      <c r="AJ48" s="2"/>
      <c r="AK48" s="15"/>
      <c r="AL48" s="100"/>
      <c r="AM48" s="34"/>
      <c r="AN48" s="34"/>
      <c r="AO48" s="34"/>
      <c r="AP48" s="64" t="str">
        <f t="shared" si="7"/>
        <v/>
      </c>
      <c r="AQ48" s="70" t="str">
        <f t="shared" si="8"/>
        <v/>
      </c>
      <c r="AR48" s="72" t="str">
        <f t="shared" si="9"/>
        <v/>
      </c>
      <c r="AS48" s="67" t="str">
        <f>IF(ISBLANK(U48),"",IF(NOT(ISBLANK(H48)),IF(ROUND(AR48,0)&gt;=12,"AAA",IF(ROUND(AR48,0)&gt;=11,"AA",IF(ROUND(AR48,0)&gt;=10,"A",IF(ROUND(AR48,0)&gt;=9,"BBB",IF(ROUND(AR48,0)&gt;=8,"BB",IF(ROUND(AR48,0)&gt;=7,"B",IF(ROUND(AR48,0)&gt;=6,"CCC",IF(ROUND(AR48,0)&gt;=5,"CC",IF(ROUND(AR48,0)&gt;=4,"C",IF(ROUND(AR48,0)&gt;=3,"DDD",IF(ROUND(AR48,0)&gt;=2,"DD","D"))))))))))),""))</f>
        <v/>
      </c>
    </row>
    <row r="49" spans="2:45" x14ac:dyDescent="0.35">
      <c r="B49" s="52"/>
      <c r="C49" s="28"/>
      <c r="D49" s="152" t="str">
        <f t="shared" si="1"/>
        <v/>
      </c>
      <c r="E49" s="74"/>
      <c r="F49" s="152" t="str">
        <f t="shared" si="2"/>
        <v/>
      </c>
      <c r="G49" s="76"/>
      <c r="H49" s="51"/>
      <c r="I49" s="111"/>
      <c r="J49" s="156"/>
      <c r="K49" s="156"/>
      <c r="L49" s="156"/>
      <c r="M49" s="156"/>
      <c r="N49" s="156"/>
      <c r="O49" s="156"/>
      <c r="P49" s="156"/>
      <c r="Q49" s="156"/>
      <c r="R49" s="156"/>
      <c r="S49" s="75" t="str">
        <f t="shared" si="3"/>
        <v/>
      </c>
      <c r="T49" s="30"/>
      <c r="U49" s="51"/>
      <c r="V49" s="25"/>
      <c r="W49" s="69"/>
      <c r="X49" s="34"/>
      <c r="Y49" s="34"/>
      <c r="Z49" s="29"/>
      <c r="AA49" s="34"/>
      <c r="AB49" s="35"/>
      <c r="AC49" s="35"/>
      <c r="AD49" s="65" t="str">
        <f t="shared" si="4"/>
        <v/>
      </c>
      <c r="AE49" s="157" t="str">
        <f t="shared" si="0"/>
        <v/>
      </c>
      <c r="AF49" s="34"/>
      <c r="AG49" s="65" t="str">
        <f t="shared" si="5"/>
        <v/>
      </c>
      <c r="AH49" s="157" t="str">
        <f t="shared" si="6"/>
        <v/>
      </c>
      <c r="AI49" s="35"/>
      <c r="AJ49" s="2"/>
      <c r="AK49" s="15"/>
      <c r="AL49" s="100"/>
      <c r="AM49" s="34"/>
      <c r="AN49" s="34"/>
      <c r="AO49" s="34"/>
      <c r="AP49" s="64" t="str">
        <f t="shared" si="7"/>
        <v/>
      </c>
      <c r="AQ49" s="70" t="str">
        <f t="shared" si="8"/>
        <v/>
      </c>
      <c r="AR49" s="72" t="str">
        <f t="shared" si="9"/>
        <v/>
      </c>
      <c r="AS49" s="67" t="str">
        <f>IF(ISBLANK(U49),"",IF(NOT(ISBLANK(H49)),IF(ROUND(AR49,0)&gt;=12,"AAA",IF(ROUND(AR49,0)&gt;=11,"AA",IF(ROUND(AR49,0)&gt;=10,"A",IF(ROUND(AR49,0)&gt;=9,"BBB",IF(ROUND(AR49,0)&gt;=8,"BB",IF(ROUND(AR49,0)&gt;=7,"B",IF(ROUND(AR49,0)&gt;=6,"CCC",IF(ROUND(AR49,0)&gt;=5,"CC",IF(ROUND(AR49,0)&gt;=4,"C",IF(ROUND(AR49,0)&gt;=3,"DDD",IF(ROUND(AR49,0)&gt;=2,"DD","D"))))))))))),""))</f>
        <v/>
      </c>
    </row>
    <row r="50" spans="2:45" x14ac:dyDescent="0.35">
      <c r="B50" s="52"/>
      <c r="C50" s="28"/>
      <c r="D50" s="152" t="str">
        <f t="shared" si="1"/>
        <v/>
      </c>
      <c r="E50" s="74"/>
      <c r="F50" s="152" t="str">
        <f t="shared" si="2"/>
        <v/>
      </c>
      <c r="G50" s="76"/>
      <c r="H50" s="51"/>
      <c r="I50" s="111"/>
      <c r="J50" s="156"/>
      <c r="K50" s="156"/>
      <c r="L50" s="156"/>
      <c r="M50" s="156"/>
      <c r="N50" s="156"/>
      <c r="O50" s="156"/>
      <c r="P50" s="156"/>
      <c r="Q50" s="156"/>
      <c r="R50" s="156"/>
      <c r="S50" s="75" t="str">
        <f t="shared" si="3"/>
        <v/>
      </c>
      <c r="T50" s="30"/>
      <c r="U50" s="51"/>
      <c r="V50" s="25"/>
      <c r="W50" s="69"/>
      <c r="X50" s="34"/>
      <c r="Y50" s="34"/>
      <c r="Z50" s="29"/>
      <c r="AA50" s="34"/>
      <c r="AB50" s="35"/>
      <c r="AC50" s="35"/>
      <c r="AD50" s="65" t="str">
        <f t="shared" si="4"/>
        <v/>
      </c>
      <c r="AE50" s="157" t="str">
        <f t="shared" si="0"/>
        <v/>
      </c>
      <c r="AF50" s="34"/>
      <c r="AG50" s="65" t="str">
        <f t="shared" si="5"/>
        <v/>
      </c>
      <c r="AH50" s="157" t="str">
        <f t="shared" si="6"/>
        <v/>
      </c>
      <c r="AI50" s="35"/>
      <c r="AJ50" s="2"/>
      <c r="AK50" s="15"/>
      <c r="AL50" s="100"/>
      <c r="AM50" s="34"/>
      <c r="AN50" s="34"/>
      <c r="AO50" s="34"/>
      <c r="AP50" s="64" t="str">
        <f t="shared" si="7"/>
        <v/>
      </c>
      <c r="AQ50" s="70" t="str">
        <f t="shared" si="8"/>
        <v/>
      </c>
      <c r="AR50" s="72" t="str">
        <f t="shared" si="9"/>
        <v/>
      </c>
      <c r="AS50" s="67" t="str">
        <f>IF(ISBLANK(U50),"",IF(NOT(ISBLANK(H50)),IF(ROUND(AR50,0)&gt;=12,"AAA",IF(ROUND(AR50,0)&gt;=11,"AA",IF(ROUND(AR50,0)&gt;=10,"A",IF(ROUND(AR50,0)&gt;=9,"BBB",IF(ROUND(AR50,0)&gt;=8,"BB",IF(ROUND(AR50,0)&gt;=7,"B",IF(ROUND(AR50,0)&gt;=6,"CCC",IF(ROUND(AR50,0)&gt;=5,"CC",IF(ROUND(AR50,0)&gt;=4,"C",IF(ROUND(AR50,0)&gt;=3,"DDD",IF(ROUND(AR50,0)&gt;=2,"DD","D"))))))))))),""))</f>
        <v/>
      </c>
    </row>
    <row r="51" spans="2:45" ht="29" x14ac:dyDescent="0.35">
      <c r="B51" s="52" t="s">
        <v>170</v>
      </c>
      <c r="C51" s="28" t="s">
        <v>9</v>
      </c>
      <c r="D51" s="152">
        <f t="shared" si="1"/>
        <v>0</v>
      </c>
      <c r="E51" s="74" t="s">
        <v>313</v>
      </c>
      <c r="F51" s="152">
        <f t="shared" si="2"/>
        <v>1</v>
      </c>
      <c r="G51" s="76"/>
      <c r="H51" s="51"/>
      <c r="I51" s="111"/>
      <c r="J51" s="156"/>
      <c r="K51" s="156"/>
      <c r="L51" s="156"/>
      <c r="M51" s="156"/>
      <c r="N51" s="156"/>
      <c r="O51" s="156"/>
      <c r="P51" s="156"/>
      <c r="Q51" s="156"/>
      <c r="R51" s="156"/>
      <c r="S51" s="75" t="str">
        <f t="shared" si="3"/>
        <v/>
      </c>
      <c r="T51" s="30"/>
      <c r="U51" s="51"/>
      <c r="V51" s="25"/>
      <c r="W51" s="69"/>
      <c r="X51" s="34"/>
      <c r="Y51" s="34"/>
      <c r="Z51" s="29"/>
      <c r="AA51" s="34"/>
      <c r="AB51" s="35"/>
      <c r="AC51" s="35"/>
      <c r="AD51" s="65" t="str">
        <f t="shared" si="4"/>
        <v/>
      </c>
      <c r="AE51" s="157" t="str">
        <f t="shared" si="0"/>
        <v/>
      </c>
      <c r="AF51" s="34"/>
      <c r="AG51" s="65" t="str">
        <f t="shared" si="5"/>
        <v/>
      </c>
      <c r="AH51" s="157" t="str">
        <f t="shared" si="6"/>
        <v/>
      </c>
      <c r="AI51" s="35"/>
      <c r="AJ51" s="2"/>
      <c r="AK51" s="15"/>
      <c r="AL51" s="100"/>
      <c r="AM51" s="34"/>
      <c r="AN51" s="34"/>
      <c r="AO51" s="34"/>
      <c r="AP51" s="64" t="str">
        <f t="shared" si="7"/>
        <v/>
      </c>
      <c r="AQ51" s="70" t="str">
        <f t="shared" si="8"/>
        <v/>
      </c>
      <c r="AR51" s="72" t="str">
        <f t="shared" si="9"/>
        <v/>
      </c>
      <c r="AS51" s="67" t="str">
        <f>IF(ISBLANK(U51),"",IF(NOT(ISBLANK(H51)),IF(ROUND(AR51,0)&gt;=12,"AAA",IF(ROUND(AR51,0)&gt;=11,"AA",IF(ROUND(AR51,0)&gt;=10,"A",IF(ROUND(AR51,0)&gt;=9,"BBB",IF(ROUND(AR51,0)&gt;=8,"BB",IF(ROUND(AR51,0)&gt;=7,"B",IF(ROUND(AR51,0)&gt;=6,"CCC",IF(ROUND(AR51,0)&gt;=5,"CC",IF(ROUND(AR51,0)&gt;=4,"C",IF(ROUND(AR51,0)&gt;=3,"DDD",IF(ROUND(AR51,0)&gt;=2,"DD","D"))))))))))),""))</f>
        <v/>
      </c>
    </row>
    <row r="52" spans="2:45" ht="24" x14ac:dyDescent="0.35">
      <c r="B52" s="52"/>
      <c r="C52" s="28" t="s">
        <v>9</v>
      </c>
      <c r="D52" s="152">
        <f t="shared" si="1"/>
        <v>0</v>
      </c>
      <c r="E52" s="74" t="s">
        <v>305</v>
      </c>
      <c r="F52" s="152">
        <f t="shared" si="2"/>
        <v>1</v>
      </c>
      <c r="G52" s="76"/>
      <c r="H52" s="51"/>
      <c r="I52" s="111"/>
      <c r="J52" s="156"/>
      <c r="K52" s="156"/>
      <c r="L52" s="156"/>
      <c r="M52" s="156"/>
      <c r="N52" s="156"/>
      <c r="O52" s="156"/>
      <c r="P52" s="156"/>
      <c r="Q52" s="156"/>
      <c r="R52" s="156"/>
      <c r="S52" s="75" t="str">
        <f t="shared" si="3"/>
        <v/>
      </c>
      <c r="T52" s="30"/>
      <c r="U52" s="51"/>
      <c r="V52" s="25"/>
      <c r="W52" s="69"/>
      <c r="X52" s="34"/>
      <c r="Y52" s="34"/>
      <c r="Z52" s="29"/>
      <c r="AA52" s="34"/>
      <c r="AB52" s="35"/>
      <c r="AC52" s="35"/>
      <c r="AD52" s="65" t="str">
        <f t="shared" si="4"/>
        <v/>
      </c>
      <c r="AE52" s="157" t="str">
        <f t="shared" si="0"/>
        <v/>
      </c>
      <c r="AF52" s="34"/>
      <c r="AG52" s="65" t="str">
        <f t="shared" si="5"/>
        <v/>
      </c>
      <c r="AH52" s="157" t="str">
        <f t="shared" si="6"/>
        <v/>
      </c>
      <c r="AI52" s="35"/>
      <c r="AJ52" s="2"/>
      <c r="AK52" s="15"/>
      <c r="AL52" s="100"/>
      <c r="AM52" s="34"/>
      <c r="AN52" s="34"/>
      <c r="AO52" s="34"/>
      <c r="AP52" s="64" t="str">
        <f t="shared" si="7"/>
        <v/>
      </c>
      <c r="AQ52" s="70" t="str">
        <f t="shared" si="8"/>
        <v/>
      </c>
      <c r="AR52" s="72" t="str">
        <f t="shared" si="9"/>
        <v/>
      </c>
      <c r="AS52" s="67" t="str">
        <f>IF(ISBLANK(U52),"",IF(NOT(ISBLANK(H52)),IF(ROUND(AR52,0)&gt;=12,"AAA",IF(ROUND(AR52,0)&gt;=11,"AA",IF(ROUND(AR52,0)&gt;=10,"A",IF(ROUND(AR52,0)&gt;=9,"BBB",IF(ROUND(AR52,0)&gt;=8,"BB",IF(ROUND(AR52,0)&gt;=7,"B",IF(ROUND(AR52,0)&gt;=6,"CCC",IF(ROUND(AR52,0)&gt;=5,"CC",IF(ROUND(AR52,0)&gt;=4,"C",IF(ROUND(AR52,0)&gt;=3,"DDD",IF(ROUND(AR52,0)&gt;=2,"DD","D"))))))))))),""))</f>
        <v/>
      </c>
    </row>
    <row r="53" spans="2:45" ht="24" x14ac:dyDescent="0.35">
      <c r="B53" s="52"/>
      <c r="C53" s="28" t="s">
        <v>9</v>
      </c>
      <c r="D53" s="152">
        <f t="shared" si="1"/>
        <v>0</v>
      </c>
      <c r="E53" s="74" t="s">
        <v>306</v>
      </c>
      <c r="F53" s="152">
        <f t="shared" si="2"/>
        <v>1</v>
      </c>
      <c r="G53" s="76"/>
      <c r="H53" s="51"/>
      <c r="I53" s="111"/>
      <c r="J53" s="156"/>
      <c r="K53" s="156"/>
      <c r="L53" s="156"/>
      <c r="M53" s="156"/>
      <c r="N53" s="156"/>
      <c r="O53" s="156"/>
      <c r="P53" s="156"/>
      <c r="Q53" s="156"/>
      <c r="R53" s="156"/>
      <c r="S53" s="75" t="str">
        <f t="shared" si="3"/>
        <v/>
      </c>
      <c r="T53" s="30"/>
      <c r="U53" s="51"/>
      <c r="V53" s="25"/>
      <c r="W53" s="69"/>
      <c r="X53" s="34"/>
      <c r="Y53" s="34"/>
      <c r="Z53" s="29"/>
      <c r="AA53" s="34"/>
      <c r="AB53" s="35"/>
      <c r="AC53" s="35"/>
      <c r="AD53" s="65" t="str">
        <f t="shared" si="4"/>
        <v/>
      </c>
      <c r="AE53" s="157" t="str">
        <f t="shared" si="0"/>
        <v/>
      </c>
      <c r="AF53" s="34"/>
      <c r="AG53" s="65" t="str">
        <f t="shared" si="5"/>
        <v/>
      </c>
      <c r="AH53" s="157" t="str">
        <f t="shared" si="6"/>
        <v/>
      </c>
      <c r="AI53" s="35"/>
      <c r="AJ53" s="2"/>
      <c r="AK53" s="15"/>
      <c r="AL53" s="100"/>
      <c r="AM53" s="34"/>
      <c r="AN53" s="34"/>
      <c r="AO53" s="34"/>
      <c r="AP53" s="64" t="str">
        <f t="shared" si="7"/>
        <v/>
      </c>
      <c r="AQ53" s="70" t="str">
        <f t="shared" si="8"/>
        <v/>
      </c>
      <c r="AR53" s="72" t="str">
        <f t="shared" si="9"/>
        <v/>
      </c>
      <c r="AS53" s="67" t="str">
        <f>IF(ISBLANK(U53),"",IF(NOT(ISBLANK(H53)),IF(ROUND(AR53,0)&gt;=12,"AAA",IF(ROUND(AR53,0)&gt;=11,"AA",IF(ROUND(AR53,0)&gt;=10,"A",IF(ROUND(AR53,0)&gt;=9,"BBB",IF(ROUND(AR53,0)&gt;=8,"BB",IF(ROUND(AR53,0)&gt;=7,"B",IF(ROUND(AR53,0)&gt;=6,"CCC",IF(ROUND(AR53,0)&gt;=5,"CC",IF(ROUND(AR53,0)&gt;=4,"C",IF(ROUND(AR53,0)&gt;=3,"DDD",IF(ROUND(AR53,0)&gt;=2,"DD","D"))))))))))),""))</f>
        <v/>
      </c>
    </row>
    <row r="54" spans="2:45" ht="36" x14ac:dyDescent="0.35">
      <c r="B54" s="52"/>
      <c r="C54" s="28" t="s">
        <v>9</v>
      </c>
      <c r="D54" s="152">
        <f t="shared" si="1"/>
        <v>0</v>
      </c>
      <c r="E54" s="178" t="s">
        <v>312</v>
      </c>
      <c r="F54" s="152">
        <f t="shared" si="2"/>
        <v>1</v>
      </c>
      <c r="G54" s="76"/>
      <c r="H54" s="51"/>
      <c r="I54" s="111"/>
      <c r="J54" s="156"/>
      <c r="K54" s="156"/>
      <c r="L54" s="156"/>
      <c r="M54" s="156"/>
      <c r="N54" s="156"/>
      <c r="O54" s="156"/>
      <c r="P54" s="156"/>
      <c r="Q54" s="156"/>
      <c r="R54" s="156"/>
      <c r="S54" s="75" t="str">
        <f t="shared" si="3"/>
        <v/>
      </c>
      <c r="T54" s="30"/>
      <c r="U54" s="51"/>
      <c r="V54" s="25"/>
      <c r="W54" s="69"/>
      <c r="X54" s="34"/>
      <c r="Y54" s="34"/>
      <c r="Z54" s="29"/>
      <c r="AA54" s="34"/>
      <c r="AB54" s="35"/>
      <c r="AC54" s="35"/>
      <c r="AD54" s="65" t="str">
        <f t="shared" si="4"/>
        <v/>
      </c>
      <c r="AE54" s="157" t="str">
        <f t="shared" si="0"/>
        <v/>
      </c>
      <c r="AF54" s="34"/>
      <c r="AG54" s="65" t="str">
        <f t="shared" si="5"/>
        <v/>
      </c>
      <c r="AH54" s="157" t="str">
        <f t="shared" si="6"/>
        <v/>
      </c>
      <c r="AI54" s="35"/>
      <c r="AJ54" s="2"/>
      <c r="AK54" s="15"/>
      <c r="AL54" s="100"/>
      <c r="AM54" s="34"/>
      <c r="AN54" s="34"/>
      <c r="AO54" s="34"/>
      <c r="AP54" s="64" t="str">
        <f t="shared" si="7"/>
        <v/>
      </c>
      <c r="AQ54" s="70" t="str">
        <f t="shared" si="8"/>
        <v/>
      </c>
      <c r="AR54" s="72" t="str">
        <f t="shared" si="9"/>
        <v/>
      </c>
      <c r="AS54" s="67" t="str">
        <f>IF(ISBLANK(U54),"",IF(NOT(ISBLANK(H54)),IF(ROUND(AR54,0)&gt;=12,"AAA",IF(ROUND(AR54,0)&gt;=11,"AA",IF(ROUND(AR54,0)&gt;=10,"A",IF(ROUND(AR54,0)&gt;=9,"BBB",IF(ROUND(AR54,0)&gt;=8,"BB",IF(ROUND(AR54,0)&gt;=7,"B",IF(ROUND(AR54,0)&gt;=6,"CCC",IF(ROUND(AR54,0)&gt;=5,"CC",IF(ROUND(AR54,0)&gt;=4,"C",IF(ROUND(AR54,0)&gt;=3,"DDD",IF(ROUND(AR54,0)&gt;=2,"DD","D"))))))))))),""))</f>
        <v/>
      </c>
    </row>
    <row r="55" spans="2:45" ht="36" x14ac:dyDescent="0.35">
      <c r="B55" s="52"/>
      <c r="C55" s="28" t="s">
        <v>9</v>
      </c>
      <c r="D55" s="152">
        <f t="shared" ref="D55" si="10">IF(ISBLANK(E55),"",IF(AND(NOT(ISBLANK(C55)), OR(C55="*",ISNUMBER(SEARCH(J$3,C55)),ISNUMBER(SEARCH(K$3,C55)),ISNUMBER(SEARCH(L$3,C55)),ISNUMBER(SEARCH(M$3,C55)),ISNUMBER(SEARCH(N$3,C55)))),1,0))</f>
        <v>0</v>
      </c>
      <c r="E55" s="177" t="s">
        <v>307</v>
      </c>
      <c r="F55" s="152">
        <f t="shared" ref="F55" si="11">IF(ISBLANK(E55),"",IF(OR(ISNUMBER(SEARCH("N?o aplic?vel",G55))+ISNUMBER(SEARCH("N?o  aplic?vel",G55)),ISNUMBER(SEARCH("N?o   aplic?vel",G55))),0,1))</f>
        <v>1</v>
      </c>
      <c r="G55" s="76"/>
      <c r="H55" s="51"/>
      <c r="I55" s="111"/>
      <c r="J55" s="156"/>
      <c r="K55" s="156"/>
      <c r="L55" s="156"/>
      <c r="M55" s="156"/>
      <c r="N55" s="156"/>
      <c r="O55" s="156"/>
      <c r="P55" s="156"/>
      <c r="Q55" s="156"/>
      <c r="R55" s="156"/>
      <c r="S55" s="75" t="str">
        <f t="shared" ref="S55" si="12">IF(COUNTBLANK(J55:R55)=COUNTIF(J$7:R$7,"&gt;0"),"",IF(SUM(J55:R55)&gt;0,MIN(12,ROUND((J55*J$7+K55*K$7+IF(N55=1,L55*L$7,L$7)+M55*M$7+N55*N$7+O55*O$7+P55*P$7+IF(R55=1,R55*R$7,Q55*Q$7))/(SUM(J$7:R$7)-Q$7-O$7)*12,0)),1))</f>
        <v/>
      </c>
      <c r="T55" s="30"/>
      <c r="U55" s="51"/>
      <c r="V55" s="25"/>
      <c r="W55" s="69"/>
      <c r="X55" s="34"/>
      <c r="Y55" s="34"/>
      <c r="Z55" s="29"/>
      <c r="AA55" s="34"/>
      <c r="AB55" s="35"/>
      <c r="AC55" s="35"/>
      <c r="AD55" s="65" t="str">
        <f t="shared" ref="AD55" si="13">IF(AND(NOT(ISBLANK($X55)),ISNUMBER(AE55)),
       IF(AE55&gt;=0.16,12, IF(AE55&gt;=0.14,11, IF(AE55&gt;=0.12,10, IF(AE55&gt;=0.1,9,IF(AE55&gt;=0.08,8,IF(AE55&gt;=0.06,7,IF(AE55&gt;=0.04,6,IF(AE55&gt;=0.02,5,IF(AE55&gt;0,4,3))))))))),
       "")</f>
        <v/>
      </c>
      <c r="AE55" s="157" t="str">
        <f t="shared" ref="AE55" si="14">IF(AND(OR($Q55=1,$R55=1),ISNUMBER(AB55),ISNUMBER(AC55),NOT(ISBLANK($X55))),
        IF($X55="%",
              IF($AA55="C",IF(AC55&gt;=IF($AI55&lt;&gt;0,$AI55,100),1,(AC55-AB55)/IF($AI55&lt;&gt;0,$AI55,100)),IF($AA55="B",IF(AC55&lt;=IF($AI55&lt;&gt;0,$AI55,0),1,(AB55-AC55)/100),"")),
        IF($X55="i",
              IF($AA55="C",IF(AC55&gt;=IF($AI55&lt;&gt;0,$AI55,1),1,(AC55-AB55)/IF($AI55&lt;&gt;0,$AI55,1)),IF($AA55="B",IF(AC55&lt;=IF($AI55&lt;&gt;0,$AI55,0),1,(AB55-AC55)/1),"")),
         IF(OR($X55="‰",$X55="p1000",$X55="P1000"),
              IF($AA55="C",IF(AC55&gt;=IF($AI55&lt;&gt;0,$AI55,1000),1,(AC55-AB55)/IF($AI55&lt;&gt;0,$AI55,1000)),IF($AA55="B",IF(AC55&lt;=IF($AI55&lt;&gt;0,$AI55,0),1,(AB55-AC55)/1000),"")),
        IF(OR($X55="ppm",$X55="PPM"),
              IF($AA55="C",IF(AC55&gt;=IF($AI55&lt;&gt;0,$AI55,1000000),1,(AC55-AB55)/IF($AI55&lt;&gt;0,$AI55,1000000)),IF($AA55="B",IF(AC55&lt;=IF($AI55&lt;&gt;0,$AI55,0),1,(AB55-AC55)/1000000),"")),
        IF($AA55="C",IF(AND($AI55&lt;&gt;0,AC55&gt;=$AI55),1,IF(AB55&gt;0,AC55/AB55-1,IF(AC55&gt;0,1,0))),
        IF($AA55="B",IF(AND($AI55&lt;&gt;0,AC55&lt;=$AI55),1,IF(AB55&gt;0,1-AC55/AB55,IF(AC55&lt;=0,1,0))),"")))))),
  "")</f>
        <v/>
      </c>
      <c r="AF55" s="34"/>
      <c r="AG55" s="65" t="str">
        <f t="shared" ref="AG55" si="15">IF(AND(NOT(ISBLANK($X55)),ISNUMBER(AH55)),
       IF(AH55&gt;=0.16,12, IF(AH55&gt;=0.14,11, IF(AH55&gt;=0.12,10, IF(AH55&gt;=0.1,9,IF(AH55&gt;=0.08,8,IF(AH55&gt;=0.06,7,IF(AH55&gt;=0.04,6,IF(AH55&gt;=0.02,5,IF(AH55&gt;0,4,3))))))))),
       IF(AND(NOT(ISBLANK($X55)),ISNUMBER(AD55)),MAX(3,AD55-1),""))</f>
        <v/>
      </c>
      <c r="AH55" s="157" t="str">
        <f t="shared" ref="AH55" si="16">IF(AND(OR($Q55=1,$R55=1),ISNUMBER(AC55),ISNUMBER(AF55),NOT(ISBLANK($X55))),
        IF($X55="%",
              IF($AA55="C",IF(AF55&gt;=IF($AI55&lt;&gt;0,$AI55,100),1,(AF55-AC55)/IF($AI55&lt;&gt;0,$AI55,100)),IF($AA55="B",IF(AF55&lt;=IF($AI55&lt;&gt;0,$AI55,0),1,(AC55-AF55)/100),"")),
        IF($X55="i",
              IF($AA55="C",IF(AF55&gt;=IF($AI55&lt;&gt;0,$AI55,1),1,(AF55-AC55)/IF($AI55&lt;&gt;0,$AI55,1)),IF($AA55="B",IF(AF55&lt;=IF($AI55&lt;&gt;0,$AI55,0),1,(AC55-AF55)/1),"")),
         IF(OR($X55="‰",$X55="p1000",$X55="P1000"),
              IF($AA55="C",IF(AF55&gt;=IF($AI55&lt;&gt;0,$AI55,1000),1,(AF55-AC55)/IF($AI55&lt;&gt;0,$AI55,1000)),IF($AA55="B",IF(AF55&lt;=IF($AI55&lt;&gt;0,$AI55,0),1,(AC55-AF55)/1000),"")),
        IF(OR($X55="ppm",$X55="PPM"),
              IF($AA55="C",IF(AF55&gt;=IF($AI55&lt;&gt;0,$AI55,1000000),1,(AF55-AC55)/IF($AI55&lt;&gt;0,$AI55,1000000)),IF($AA55="B",IF(AF55&lt;=IF($AI55&lt;&gt;0,$AI55,0),1,(AC55-AF55)/1000000),"")),
        IF($AA55="C",IF(AND($AI55&lt;&gt;0,AF55&gt;=$AI55),1,IF(AC55&gt;0,AF55/AC55-1,IF(AF55&gt;0,1,0))),
        IF($AA55="B",IF(AND($AI55&lt;&gt;0,AF55&lt;=$AI55),1,IF(AC55&gt;0,1-AF55/AC55,IF(AF55&lt;=0,1,0))),"")))))),
  "")</f>
        <v/>
      </c>
      <c r="AI55" s="35"/>
      <c r="AJ55" s="2"/>
      <c r="AK55" s="15"/>
      <c r="AL55" s="100"/>
      <c r="AM55" s="34"/>
      <c r="AN55" s="34"/>
      <c r="AO55" s="34"/>
      <c r="AP55" s="64" t="str">
        <f t="shared" ref="AP55" si="17">IF(AND(R55=1,ISNUMBER(U55),NOT(ISBLANK(W55)),ISNUMBER(AK55),AK55&lt;&gt;"NC",NOT(ISBLANK(AL55))),
        IF(AO55="S",12,IF(AN55="S",11,IF(AM55="S",10,IF(OR(ISBLANK(AM55),AM55="N"),9,"")))),"")</f>
        <v/>
      </c>
      <c r="AQ55" s="70" t="str">
        <f t="shared" ref="AQ55" si="18">IF(AND(ISNUMBER(S55),ISNUMBER(U55)),
        IF(ISNUMBER(AD55),
              IF(ISNUMBER(AP55),AVERAGE(S55,AD55,IF(ISNUMBER(AG55),AG55,$AQ$5),MIN(10,AP55)),AVERAGE(S55,AD55,IF(ISNUMBER(AG55),AG55,$AQ$5),U55)),
        AVERAGE(S55,U55)),
   "")</f>
        <v/>
      </c>
      <c r="AR55" s="72" t="str">
        <f t="shared" ref="AR55" si="19">IF(AND(ISNUMBER(S55),ISNUMBER(U55)),
        IF(ISNUMBER(AD55),
              IF(ISNUMBER(AP55),AVERAGE(S55,AD55,IF(ISNUMBER(AG55),AG55,IF(AD55&gt;1,AD55-1,AD55)),AP55),AVERAGE(S55,AD55,IF(ISNUMBER(AG55),AG55,IF(AD55&gt;1,AD55-1,AD55)),U55)),
        AVERAGE(S55,U55)),
       "")</f>
        <v/>
      </c>
      <c r="AS55" s="67" t="str">
        <f>IF(ISBLANK(U55),"",IF(NOT(ISBLANK(H55)),IF(ROUND(AR55,0)&gt;=12,"AAA",IF(ROUND(AR55,0)&gt;=11,"AA",IF(ROUND(AR55,0)&gt;=10,"A",IF(ROUND(AR55,0)&gt;=9,"BBB",IF(ROUND(AR55,0)&gt;=8,"BB",IF(ROUND(AR55,0)&gt;=7,"B",IF(ROUND(AR55,0)&gt;=6,"CCC",IF(ROUND(AR55,0)&gt;=5,"CC",IF(ROUND(AR55,0)&gt;=4,"C",IF(ROUND(AR55,0)&gt;=3,"DDD",IF(ROUND(AR55,0)&gt;=2,"DD","D"))))))))))),""))</f>
        <v/>
      </c>
    </row>
    <row r="56" spans="2:45" ht="25.75" customHeight="1" x14ac:dyDescent="0.35">
      <c r="B56" s="52"/>
      <c r="C56" s="28" t="s">
        <v>10</v>
      </c>
      <c r="D56" s="152">
        <f t="shared" si="1"/>
        <v>0</v>
      </c>
      <c r="E56" s="74" t="s">
        <v>308</v>
      </c>
      <c r="F56" s="152">
        <f t="shared" si="2"/>
        <v>1</v>
      </c>
      <c r="G56" s="76"/>
      <c r="H56" s="51"/>
      <c r="I56" s="111"/>
      <c r="J56" s="156"/>
      <c r="K56" s="156"/>
      <c r="L56" s="156"/>
      <c r="M56" s="156"/>
      <c r="N56" s="156"/>
      <c r="O56" s="156"/>
      <c r="P56" s="156"/>
      <c r="Q56" s="156"/>
      <c r="R56" s="156"/>
      <c r="S56" s="75" t="str">
        <f t="shared" si="3"/>
        <v/>
      </c>
      <c r="T56" s="30"/>
      <c r="U56" s="51"/>
      <c r="V56" s="25"/>
      <c r="W56" s="69"/>
      <c r="X56" s="34"/>
      <c r="Y56" s="34"/>
      <c r="Z56" s="29"/>
      <c r="AA56" s="34"/>
      <c r="AB56" s="35"/>
      <c r="AC56" s="35"/>
      <c r="AD56" s="65" t="str">
        <f t="shared" si="4"/>
        <v/>
      </c>
      <c r="AE56" s="157" t="str">
        <f t="shared" si="0"/>
        <v/>
      </c>
      <c r="AF56" s="34"/>
      <c r="AG56" s="65" t="str">
        <f t="shared" si="5"/>
        <v/>
      </c>
      <c r="AH56" s="157" t="str">
        <f t="shared" si="6"/>
        <v/>
      </c>
      <c r="AI56" s="35"/>
      <c r="AJ56" s="2"/>
      <c r="AK56" s="15"/>
      <c r="AL56" s="100"/>
      <c r="AM56" s="34"/>
      <c r="AN56" s="34"/>
      <c r="AO56" s="34"/>
      <c r="AP56" s="64" t="str">
        <f t="shared" si="7"/>
        <v/>
      </c>
      <c r="AQ56" s="70" t="str">
        <f t="shared" si="8"/>
        <v/>
      </c>
      <c r="AR56" s="72" t="str">
        <f t="shared" si="9"/>
        <v/>
      </c>
      <c r="AS56" s="67" t="str">
        <f>IF(ISBLANK(U56),"",IF(NOT(ISBLANK(H56)),IF(ROUND(AR56,0)&gt;=12,"AAA",IF(ROUND(AR56,0)&gt;=11,"AA",IF(ROUND(AR56,0)&gt;=10,"A",IF(ROUND(AR56,0)&gt;=9,"BBB",IF(ROUND(AR56,0)&gt;=8,"BB",IF(ROUND(AR56,0)&gt;=7,"B",IF(ROUND(AR56,0)&gt;=6,"CCC",IF(ROUND(AR56,0)&gt;=5,"CC",IF(ROUND(AR56,0)&gt;=4,"C",IF(ROUND(AR56,0)&gt;=3,"DDD",IF(ROUND(AR56,0)&gt;=2,"DD","D"))))))))))),""))</f>
        <v/>
      </c>
    </row>
    <row r="57" spans="2:45" ht="24" x14ac:dyDescent="0.35">
      <c r="B57" s="52"/>
      <c r="C57" s="28" t="s">
        <v>10</v>
      </c>
      <c r="D57" s="152">
        <f>IF(ISBLANK(E57),"",IF(AND(NOT(ISBLANK(C57)), OR(C57="*",ISNUMBER(SEARCH(J$3,C57)),ISNUMBER(SEARCH(K$3,C57)),ISNUMBER(SEARCH(L$3,C57)),ISNUMBER(SEARCH(M$3,C57)),ISNUMBER(SEARCH(N$3,C57)))),1,0))</f>
        <v>0</v>
      </c>
      <c r="E57" s="74" t="s">
        <v>112</v>
      </c>
      <c r="F57" s="152">
        <f>IF(ISBLANK(E57),"",IF(OR(ISNUMBER(SEARCH("N?o aplic?vel",G57))+ISNUMBER(SEARCH("N?o  aplic?vel",G57)),ISNUMBER(SEARCH("N?o   aplic?vel",G57))),0,1))</f>
        <v>1</v>
      </c>
      <c r="G57" s="76"/>
      <c r="H57" s="51"/>
      <c r="I57" s="111"/>
      <c r="J57" s="156"/>
      <c r="K57" s="156"/>
      <c r="L57" s="156"/>
      <c r="M57" s="156"/>
      <c r="N57" s="156"/>
      <c r="O57" s="156"/>
      <c r="P57" s="156"/>
      <c r="Q57" s="156"/>
      <c r="R57" s="156"/>
      <c r="S57" s="75" t="str">
        <f>IF(COUNTBLANK(J57:R57)=COUNTIF(J$7:R$7,"&gt;0"),"",IF(SUM(J57:R57)&gt;0,MIN(12,ROUND((J57*J$7+K57*K$7+IF(N57=1,L57*L$7,L$7)+M57*M$7+N57*N$7+O57*O$7+P57*P$7+IF(R57=1,R57*R$7,Q57*Q$7))/(SUM(J$7:R$7)-Q$7-O$7)*12,0)),1))</f>
        <v/>
      </c>
      <c r="T57" s="30"/>
      <c r="U57" s="51"/>
      <c r="V57" s="25"/>
      <c r="W57" s="69"/>
      <c r="X57" s="34"/>
      <c r="Y57" s="34"/>
      <c r="Z57" s="29"/>
      <c r="AA57" s="34"/>
      <c r="AB57" s="35"/>
      <c r="AC57" s="35"/>
      <c r="AD57" s="65" t="str">
        <f>IF(AND(NOT(ISBLANK($X57)),ISNUMBER(AE57)),
       IF(AE57&gt;=0.16,12, IF(AE57&gt;=0.14,11, IF(AE57&gt;=0.12,10, IF(AE57&gt;=0.1,9,IF(AE57&gt;=0.08,8,IF(AE57&gt;=0.06,7,IF(AE57&gt;=0.04,6,IF(AE57&gt;=0.02,5,IF(AE57&gt;0,4,3))))))))),
       "")</f>
        <v/>
      </c>
      <c r="AE57" s="157" t="str">
        <f>IF(AND(OR($Q57=1,$R57=1),ISNUMBER(AB57),ISNUMBER(AC57),NOT(ISBLANK($X57))),
        IF($X57="%",
              IF($AA57="C",IF(AC57&gt;=IF($AI57&lt;&gt;0,$AI57,100),1,(AC57-AB57)/IF($AI57&lt;&gt;0,$AI57,100)),IF($AA57="B",IF(AC57&lt;=IF($AI57&lt;&gt;0,$AI57,0),1,(AB57-AC57)/100),"")),
        IF($X57="i",
              IF($AA57="C",IF(AC57&gt;=IF($AI57&lt;&gt;0,$AI57,1),1,(AC57-AB57)/IF($AI57&lt;&gt;0,$AI57,1)),IF($AA57="B",IF(AC57&lt;=IF($AI57&lt;&gt;0,$AI57,0),1,(AB57-AC57)/1),"")),
         IF(OR($X57="‰",$X57="p1000",$X57="P1000"),
              IF($AA57="C",IF(AC57&gt;=IF($AI57&lt;&gt;0,$AI57,1000),1,(AC57-AB57)/IF($AI57&lt;&gt;0,$AI57,1000)),IF($AA57="B",IF(AC57&lt;=IF($AI57&lt;&gt;0,$AI57,0),1,(AB57-AC57)/1000),"")),
        IF(OR($X57="ppm",$X57="PPM"),
              IF($AA57="C",IF(AC57&gt;=IF($AI57&lt;&gt;0,$AI57,1000000),1,(AC57-AB57)/IF($AI57&lt;&gt;0,$AI57,1000000)),IF($AA57="B",IF(AC57&lt;=IF($AI57&lt;&gt;0,$AI57,0),1,(AB57-AC57)/1000000),"")),
        IF($AA57="C",IF(AND($AI57&lt;&gt;0,AC57&gt;=$AI57),1,IF(AB57&gt;0,AC57/AB57-1,IF(AC57&gt;0,1,0))),
        IF($AA57="B",IF(AND($AI57&lt;&gt;0,AC57&lt;=$AI57),1,IF(AB57&gt;0,1-AC57/AB57,IF(AC57&lt;=0,1,0))),"")))))),
  "")</f>
        <v/>
      </c>
      <c r="AF57" s="34"/>
      <c r="AG57" s="65" t="str">
        <f>IF(AND(NOT(ISBLANK($X57)),ISNUMBER(AH57)),
       IF(AH57&gt;=0.16,12, IF(AH57&gt;=0.14,11, IF(AH57&gt;=0.12,10, IF(AH57&gt;=0.1,9,IF(AH57&gt;=0.08,8,IF(AH57&gt;=0.06,7,IF(AH57&gt;=0.04,6,IF(AH57&gt;=0.02,5,IF(AH57&gt;0,4,3))))))))),
       IF(AND(NOT(ISBLANK($X57)),ISNUMBER(AD57)),MAX(3,AD57-1),""))</f>
        <v/>
      </c>
      <c r="AH57" s="157" t="str">
        <f>IF(AND(OR($Q57=1,$R57=1),ISNUMBER(AC57),ISNUMBER(AF57),NOT(ISBLANK($X57))),
        IF($X57="%",
              IF($AA57="C",IF(AF57&gt;=IF($AI57&lt;&gt;0,$AI57,100),1,(AF57-AC57)/IF($AI57&lt;&gt;0,$AI57,100)),IF($AA57="B",IF(AF57&lt;=IF($AI57&lt;&gt;0,$AI57,0),1,(AC57-AF57)/100),"")),
        IF($X57="i",
              IF($AA57="C",IF(AF57&gt;=IF($AI57&lt;&gt;0,$AI57,1),1,(AF57-AC57)/IF($AI57&lt;&gt;0,$AI57,1)),IF($AA57="B",IF(AF57&lt;=IF($AI57&lt;&gt;0,$AI57,0),1,(AC57-AF57)/1),"")),
         IF(OR($X57="‰",$X57="p1000",$X57="P1000"),
              IF($AA57="C",IF(AF57&gt;=IF($AI57&lt;&gt;0,$AI57,1000),1,(AF57-AC57)/IF($AI57&lt;&gt;0,$AI57,1000)),IF($AA57="B",IF(AF57&lt;=IF($AI57&lt;&gt;0,$AI57,0),1,(AC57-AF57)/1000),"")),
        IF(OR($X57="ppm",$X57="PPM"),
              IF($AA57="C",IF(AF57&gt;=IF($AI57&lt;&gt;0,$AI57,1000000),1,(AF57-AC57)/IF($AI57&lt;&gt;0,$AI57,1000000)),IF($AA57="B",IF(AF57&lt;=IF($AI57&lt;&gt;0,$AI57,0),1,(AC57-AF57)/1000000),"")),
        IF($AA57="C",IF(AND($AI57&lt;&gt;0,AF57&gt;=$AI57),1,IF(AC57&gt;0,AF57/AC57-1,IF(AF57&gt;0,1,0))),
        IF($AA57="B",IF(AND($AI57&lt;&gt;0,AF57&lt;=$AI57),1,IF(AC57&gt;0,1-AF57/AC57,IF(AF57&lt;=0,1,0))),"")))))),
  "")</f>
        <v/>
      </c>
      <c r="AI57" s="35"/>
      <c r="AJ57" s="2"/>
      <c r="AK57" s="15"/>
      <c r="AL57" s="100"/>
      <c r="AM57" s="34"/>
      <c r="AN57" s="34"/>
      <c r="AO57" s="34"/>
      <c r="AP57" s="64" t="str">
        <f>IF(AND(R57=1,ISNUMBER(U57),NOT(ISBLANK(W57)),ISNUMBER(AK57),AK57&lt;&gt;"NC",NOT(ISBLANK(AL57))),
        IF(AO57="S",12,IF(AN57="S",11,IF(AM57="S",10,IF(OR(ISBLANK(AM57),AM57="N"),9,"")))),"")</f>
        <v/>
      </c>
      <c r="AQ57" s="70" t="str">
        <f>IF(AND(ISNUMBER(S57),ISNUMBER(U57)),
        IF(ISNUMBER(AD57),
              IF(ISNUMBER(AP57),AVERAGE(S57,AD57,IF(ISNUMBER(AG57),AG57,$AQ$5),MIN(10,AP57)),AVERAGE(S57,AD57,IF(ISNUMBER(AG57),AG57,$AQ$5),U57)),
        AVERAGE(S57,U57)),
   "")</f>
        <v/>
      </c>
      <c r="AR57" s="72" t="str">
        <f>IF(AND(ISNUMBER(S57),ISNUMBER(U57)),
        IF(ISNUMBER(AD57),
              IF(ISNUMBER(AP57),AVERAGE(S57,AD57,IF(ISNUMBER(AG57),AG57,IF(AD57&gt;1,AD57-1,AD57)),AP57),AVERAGE(S57,AD57,IF(ISNUMBER(AG57),AG57,IF(AD57&gt;1,AD57-1,AD57)),U57)),
        AVERAGE(S57,U57)),
       "")</f>
        <v/>
      </c>
      <c r="AS57" s="67" t="str">
        <f>IF(ISBLANK(U57),"",IF(NOT(ISBLANK(H57)),IF(ROUND(AR57,0)&gt;=12,"AAA",IF(ROUND(AR57,0)&gt;=11,"AA",IF(ROUND(AR57,0)&gt;=10,"A",IF(ROUND(AR57,0)&gt;=9,"BBB",IF(ROUND(AR57,0)&gt;=8,"BB",IF(ROUND(AR57,0)&gt;=7,"B",IF(ROUND(AR57,0)&gt;=6,"CCC",IF(ROUND(AR57,0)&gt;=5,"CC",IF(ROUND(AR57,0)&gt;=4,"C",IF(ROUND(AR57,0)&gt;=3,"DDD",IF(ROUND(AR57,0)&gt;=2,"DD","D"))))))))))),""))</f>
        <v/>
      </c>
    </row>
    <row r="58" spans="2:45" ht="36" x14ac:dyDescent="0.35">
      <c r="B58" s="52"/>
      <c r="C58" s="28" t="s">
        <v>10</v>
      </c>
      <c r="D58" s="152">
        <f>IF(ISBLANK(E58),"",IF(AND(NOT(ISBLANK(C58)), OR(C58="*",ISNUMBER(SEARCH(J$3,C58)),ISNUMBER(SEARCH(K$3,C58)),ISNUMBER(SEARCH(L$3,C58)),ISNUMBER(SEARCH(M$3,C58)),ISNUMBER(SEARCH(N$3,C58)))),1,0))</f>
        <v>0</v>
      </c>
      <c r="E58" s="74" t="s">
        <v>46</v>
      </c>
      <c r="F58" s="152">
        <f>IF(ISBLANK(E58),"",IF(OR(ISNUMBER(SEARCH("N?o aplic?vel",G58))+ISNUMBER(SEARCH("N?o  aplic?vel",G58)),ISNUMBER(SEARCH("N?o   aplic?vel",G58))),0,1))</f>
        <v>1</v>
      </c>
      <c r="G58" s="76"/>
      <c r="H58" s="51"/>
      <c r="I58" s="111"/>
      <c r="J58" s="156"/>
      <c r="K58" s="156"/>
      <c r="L58" s="156"/>
      <c r="M58" s="156"/>
      <c r="N58" s="156"/>
      <c r="O58" s="156"/>
      <c r="P58" s="156"/>
      <c r="Q58" s="156"/>
      <c r="R58" s="156"/>
      <c r="S58" s="75" t="str">
        <f>IF(COUNTBLANK(J58:R58)=COUNTIF(J$7:R$7,"&gt;0"),"",IF(SUM(J58:R58)&gt;0,MIN(12,ROUND((J58*J$7+K58*K$7+IF(N58=1,L58*L$7,L$7)+M58*M$7+N58*N$7+O58*O$7+P58*P$7+IF(R58=1,R58*R$7,Q58*Q$7))/(SUM(J$7:R$7)-Q$7-O$7)*12,0)),1))</f>
        <v/>
      </c>
      <c r="T58" s="30"/>
      <c r="U58" s="51"/>
      <c r="V58" s="25"/>
      <c r="W58" s="69"/>
      <c r="X58" s="34"/>
      <c r="Y58" s="34"/>
      <c r="Z58" s="29"/>
      <c r="AA58" s="34"/>
      <c r="AB58" s="35"/>
      <c r="AC58" s="35"/>
      <c r="AD58" s="65" t="str">
        <f>IF(AND(NOT(ISBLANK($X58)),ISNUMBER(AE58)),
       IF(AE58&gt;=0.16,12, IF(AE58&gt;=0.14,11, IF(AE58&gt;=0.12,10, IF(AE58&gt;=0.1,9,IF(AE58&gt;=0.08,8,IF(AE58&gt;=0.06,7,IF(AE58&gt;=0.04,6,IF(AE58&gt;=0.02,5,IF(AE58&gt;0,4,3))))))))),
       "")</f>
        <v/>
      </c>
      <c r="AE58" s="157" t="str">
        <f>IF(AND(OR($Q58=1,$R58=1),ISNUMBER(AB58),ISNUMBER(AC58),NOT(ISBLANK($X58))),
        IF($X58="%",
              IF($AA58="C",IF(AC58&gt;=IF($AI58&lt;&gt;0,$AI58,100),1,(AC58-AB58)/IF($AI58&lt;&gt;0,$AI58,100)),IF($AA58="B",IF(AC58&lt;=IF($AI58&lt;&gt;0,$AI58,0),1,(AB58-AC58)/100),"")),
        IF($X58="i",
              IF($AA58="C",IF(AC58&gt;=IF($AI58&lt;&gt;0,$AI58,1),1,(AC58-AB58)/IF($AI58&lt;&gt;0,$AI58,1)),IF($AA58="B",IF(AC58&lt;=IF($AI58&lt;&gt;0,$AI58,0),1,(AB58-AC58)/1),"")),
         IF(OR($X58="‰",$X58="p1000",$X58="P1000"),
              IF($AA58="C",IF(AC58&gt;=IF($AI58&lt;&gt;0,$AI58,1000),1,(AC58-AB58)/IF($AI58&lt;&gt;0,$AI58,1000)),IF($AA58="B",IF(AC58&lt;=IF($AI58&lt;&gt;0,$AI58,0),1,(AB58-AC58)/1000),"")),
        IF(OR($X58="ppm",$X58="PPM"),
              IF($AA58="C",IF(AC58&gt;=IF($AI58&lt;&gt;0,$AI58,1000000),1,(AC58-AB58)/IF($AI58&lt;&gt;0,$AI58,1000000)),IF($AA58="B",IF(AC58&lt;=IF($AI58&lt;&gt;0,$AI58,0),1,(AB58-AC58)/1000000),"")),
        IF($AA58="C",IF(AND($AI58&lt;&gt;0,AC58&gt;=$AI58),1,IF(AB58&gt;0,AC58/AB58-1,IF(AC58&gt;0,1,0))),
        IF($AA58="B",IF(AND($AI58&lt;&gt;0,AC58&lt;=$AI58),1,IF(AB58&gt;0,1-AC58/AB58,IF(AC58&lt;=0,1,0))),"")))))),
  "")</f>
        <v/>
      </c>
      <c r="AF58" s="34"/>
      <c r="AG58" s="65" t="str">
        <f>IF(AND(NOT(ISBLANK($X58)),ISNUMBER(AH58)),
       IF(AH58&gt;=0.16,12, IF(AH58&gt;=0.14,11, IF(AH58&gt;=0.12,10, IF(AH58&gt;=0.1,9,IF(AH58&gt;=0.08,8,IF(AH58&gt;=0.06,7,IF(AH58&gt;=0.04,6,IF(AH58&gt;=0.02,5,IF(AH58&gt;0,4,3))))))))),
       IF(AND(NOT(ISBLANK($X58)),ISNUMBER(AD58)),MAX(3,AD58-1),""))</f>
        <v/>
      </c>
      <c r="AH58" s="157" t="str">
        <f>IF(AND(OR($Q58=1,$R58=1),ISNUMBER(AC58),ISNUMBER(AF58),NOT(ISBLANK($X58))),
        IF($X58="%",
              IF($AA58="C",IF(AF58&gt;=IF($AI58&lt;&gt;0,$AI58,100),1,(AF58-AC58)/IF($AI58&lt;&gt;0,$AI58,100)),IF($AA58="B",IF(AF58&lt;=IF($AI58&lt;&gt;0,$AI58,0),1,(AC58-AF58)/100),"")),
        IF($X58="i",
              IF($AA58="C",IF(AF58&gt;=IF($AI58&lt;&gt;0,$AI58,1),1,(AF58-AC58)/IF($AI58&lt;&gt;0,$AI58,1)),IF($AA58="B",IF(AF58&lt;=IF($AI58&lt;&gt;0,$AI58,0),1,(AC58-AF58)/1),"")),
         IF(OR($X58="‰",$X58="p1000",$X58="P1000"),
              IF($AA58="C",IF(AF58&gt;=IF($AI58&lt;&gt;0,$AI58,1000),1,(AF58-AC58)/IF($AI58&lt;&gt;0,$AI58,1000)),IF($AA58="B",IF(AF58&lt;=IF($AI58&lt;&gt;0,$AI58,0),1,(AC58-AF58)/1000),"")),
        IF(OR($X58="ppm",$X58="PPM"),
              IF($AA58="C",IF(AF58&gt;=IF($AI58&lt;&gt;0,$AI58,1000000),1,(AF58-AC58)/IF($AI58&lt;&gt;0,$AI58,1000000)),IF($AA58="B",IF(AF58&lt;=IF($AI58&lt;&gt;0,$AI58,0),1,(AC58-AF58)/1000000),"")),
        IF($AA58="C",IF(AND($AI58&lt;&gt;0,AF58&gt;=$AI58),1,IF(AC58&gt;0,AF58/AC58-1,IF(AF58&gt;0,1,0))),
        IF($AA58="B",IF(AND($AI58&lt;&gt;0,AF58&lt;=$AI58),1,IF(AC58&gt;0,1-AF58/AC58,IF(AF58&lt;=0,1,0))),"")))))),
  "")</f>
        <v/>
      </c>
      <c r="AI58" s="35"/>
      <c r="AJ58" s="2"/>
      <c r="AK58" s="15"/>
      <c r="AL58" s="100"/>
      <c r="AM58" s="34"/>
      <c r="AN58" s="34"/>
      <c r="AO58" s="34"/>
      <c r="AP58" s="64" t="str">
        <f>IF(AND(R58=1,ISNUMBER(U58),NOT(ISBLANK(W58)),ISNUMBER(AK58),AK58&lt;&gt;"NC",NOT(ISBLANK(AL58))),
        IF(AO58="S",12,IF(AN58="S",11,IF(AM58="S",10,IF(OR(ISBLANK(AM58),AM58="N"),9,"")))),"")</f>
        <v/>
      </c>
      <c r="AQ58" s="70" t="str">
        <f>IF(AND(ISNUMBER(S58),ISNUMBER(U58)),
        IF(ISNUMBER(AD58),
              IF(ISNUMBER(AP58),AVERAGE(S58,AD58,IF(ISNUMBER(AG58),AG58,$AQ$5),MIN(10,AP58)),AVERAGE(S58,AD58,IF(ISNUMBER(AG58),AG58,$AQ$5),U58)),
        AVERAGE(S58,U58)),
   "")</f>
        <v/>
      </c>
      <c r="AR58" s="72" t="str">
        <f>IF(AND(ISNUMBER(S58),ISNUMBER(U58)),
        IF(ISNUMBER(AD58),
              IF(ISNUMBER(AP58),AVERAGE(S58,AD58,IF(ISNUMBER(AG58),AG58,IF(AD58&gt;1,AD58-1,AD58)),AP58),AVERAGE(S58,AD58,IF(ISNUMBER(AG58),AG58,IF(AD58&gt;1,AD58-1,AD58)),U58)),
        AVERAGE(S58,U58)),
       "")</f>
        <v/>
      </c>
      <c r="AS58" s="67" t="str">
        <f>IF(ISBLANK(U58),"",IF(NOT(ISBLANK(H58)),IF(ROUND(AR58,0)&gt;=12,"AAA",IF(ROUND(AR58,0)&gt;=11,"AA",IF(ROUND(AR58,0)&gt;=10,"A",IF(ROUND(AR58,0)&gt;=9,"BBB",IF(ROUND(AR58,0)&gt;=8,"BB",IF(ROUND(AR58,0)&gt;=7,"B",IF(ROUND(AR58,0)&gt;=6,"CCC",IF(ROUND(AR58,0)&gt;=5,"CC",IF(ROUND(AR58,0)&gt;=4,"C",IF(ROUND(AR58,0)&gt;=3,"DDD",IF(ROUND(AR58,0)&gt;=2,"DD","D"))))))))))),""))</f>
        <v/>
      </c>
    </row>
    <row r="59" spans="2:45" ht="24" x14ac:dyDescent="0.35">
      <c r="B59" s="52"/>
      <c r="C59" s="28" t="s">
        <v>10</v>
      </c>
      <c r="D59" s="152">
        <f t="shared" si="1"/>
        <v>0</v>
      </c>
      <c r="E59" s="74" t="s">
        <v>309</v>
      </c>
      <c r="F59" s="152">
        <f t="shared" si="2"/>
        <v>1</v>
      </c>
      <c r="G59" s="76"/>
      <c r="H59" s="51"/>
      <c r="I59" s="111"/>
      <c r="J59" s="156"/>
      <c r="K59" s="156"/>
      <c r="L59" s="156"/>
      <c r="M59" s="156"/>
      <c r="N59" s="156"/>
      <c r="O59" s="156"/>
      <c r="P59" s="156"/>
      <c r="Q59" s="156"/>
      <c r="R59" s="156"/>
      <c r="S59" s="75" t="str">
        <f t="shared" si="3"/>
        <v/>
      </c>
      <c r="T59" s="30"/>
      <c r="U59" s="51"/>
      <c r="V59" s="25"/>
      <c r="W59" s="69"/>
      <c r="X59" s="34"/>
      <c r="Y59" s="34"/>
      <c r="Z59" s="29"/>
      <c r="AA59" s="34"/>
      <c r="AB59" s="35"/>
      <c r="AC59" s="35"/>
      <c r="AD59" s="65" t="str">
        <f t="shared" si="4"/>
        <v/>
      </c>
      <c r="AE59" s="157" t="str">
        <f t="shared" si="0"/>
        <v/>
      </c>
      <c r="AF59" s="34"/>
      <c r="AG59" s="65" t="str">
        <f t="shared" si="5"/>
        <v/>
      </c>
      <c r="AH59" s="157" t="str">
        <f t="shared" si="6"/>
        <v/>
      </c>
      <c r="AI59" s="35"/>
      <c r="AJ59" s="2"/>
      <c r="AK59" s="15"/>
      <c r="AL59" s="100"/>
      <c r="AM59" s="34"/>
      <c r="AN59" s="34"/>
      <c r="AO59" s="34"/>
      <c r="AP59" s="64" t="str">
        <f t="shared" si="7"/>
        <v/>
      </c>
      <c r="AQ59" s="70" t="str">
        <f t="shared" si="8"/>
        <v/>
      </c>
      <c r="AR59" s="72" t="str">
        <f t="shared" si="9"/>
        <v/>
      </c>
      <c r="AS59" s="67" t="str">
        <f>IF(ISBLANK(U59),"",IF(NOT(ISBLANK(H59)),IF(ROUND(AR59,0)&gt;=12,"AAA",IF(ROUND(AR59,0)&gt;=11,"AA",IF(ROUND(AR59,0)&gt;=10,"A",IF(ROUND(AR59,0)&gt;=9,"BBB",IF(ROUND(AR59,0)&gt;=8,"BB",IF(ROUND(AR59,0)&gt;=7,"B",IF(ROUND(AR59,0)&gt;=6,"CCC",IF(ROUND(AR59,0)&gt;=5,"CC",IF(ROUND(AR59,0)&gt;=4,"C",IF(ROUND(AR59,0)&gt;=3,"DDD",IF(ROUND(AR59,0)&gt;=2,"DD","D"))))))))))),""))</f>
        <v/>
      </c>
    </row>
    <row r="60" spans="2:45" ht="24" x14ac:dyDescent="0.35">
      <c r="B60" s="52"/>
      <c r="C60" s="28" t="s">
        <v>10</v>
      </c>
      <c r="D60" s="152">
        <f t="shared" ref="D60" si="20">IF(ISBLANK(E60),"",IF(AND(NOT(ISBLANK(C60)), OR(C60="*",ISNUMBER(SEARCH(J$3,C60)),ISNUMBER(SEARCH(K$3,C60)),ISNUMBER(SEARCH(L$3,C60)),ISNUMBER(SEARCH(M$3,C60)),ISNUMBER(SEARCH(N$3,C60)))),1,0))</f>
        <v>0</v>
      </c>
      <c r="E60" s="177" t="s">
        <v>310</v>
      </c>
      <c r="F60" s="152">
        <f t="shared" ref="F60" si="21">IF(ISBLANK(E60),"",IF(OR(ISNUMBER(SEARCH("N?o aplic?vel",G60))+ISNUMBER(SEARCH("N?o  aplic?vel",G60)),ISNUMBER(SEARCH("N?o   aplic?vel",G60))),0,1))</f>
        <v>1</v>
      </c>
      <c r="G60" s="76"/>
      <c r="H60" s="51"/>
      <c r="I60" s="111"/>
      <c r="J60" s="156"/>
      <c r="K60" s="156"/>
      <c r="L60" s="156"/>
      <c r="M60" s="156"/>
      <c r="N60" s="156"/>
      <c r="O60" s="156"/>
      <c r="P60" s="156"/>
      <c r="Q60" s="156"/>
      <c r="R60" s="156"/>
      <c r="S60" s="75" t="str">
        <f t="shared" ref="S60" si="22">IF(COUNTBLANK(J60:R60)=COUNTIF(J$7:R$7,"&gt;0"),"",IF(SUM(J60:R60)&gt;0,MIN(12,ROUND((J60*J$7+K60*K$7+IF(N60=1,L60*L$7,L$7)+M60*M$7+N60*N$7+O60*O$7+P60*P$7+IF(R60=1,R60*R$7,Q60*Q$7))/(SUM(J$7:R$7)-Q$7-O$7)*12,0)),1))</f>
        <v/>
      </c>
      <c r="T60" s="30"/>
      <c r="U60" s="51"/>
      <c r="V60" s="25"/>
      <c r="W60" s="69"/>
      <c r="X60" s="34"/>
      <c r="Y60" s="34"/>
      <c r="Z60" s="29"/>
      <c r="AA60" s="34"/>
      <c r="AB60" s="35"/>
      <c r="AC60" s="35"/>
      <c r="AD60" s="65" t="str">
        <f t="shared" ref="AD60" si="23">IF(AND(NOT(ISBLANK($X60)),ISNUMBER(AE60)),
       IF(AE60&gt;=0.16,12, IF(AE60&gt;=0.14,11, IF(AE60&gt;=0.12,10, IF(AE60&gt;=0.1,9,IF(AE60&gt;=0.08,8,IF(AE60&gt;=0.06,7,IF(AE60&gt;=0.04,6,IF(AE60&gt;=0.02,5,IF(AE60&gt;0,4,3))))))))),
       "")</f>
        <v/>
      </c>
      <c r="AE60" s="157" t="str">
        <f t="shared" ref="AE60" si="24">IF(AND(OR($Q60=1,$R60=1),ISNUMBER(AB60),ISNUMBER(AC60),NOT(ISBLANK($X60))),
        IF($X60="%",
              IF($AA60="C",IF(AC60&gt;=IF($AI60&lt;&gt;0,$AI60,100),1,(AC60-AB60)/IF($AI60&lt;&gt;0,$AI60,100)),IF($AA60="B",IF(AC60&lt;=IF($AI60&lt;&gt;0,$AI60,0),1,(AB60-AC60)/100),"")),
        IF($X60="i",
              IF($AA60="C",IF(AC60&gt;=IF($AI60&lt;&gt;0,$AI60,1),1,(AC60-AB60)/IF($AI60&lt;&gt;0,$AI60,1)),IF($AA60="B",IF(AC60&lt;=IF($AI60&lt;&gt;0,$AI60,0),1,(AB60-AC60)/1),"")),
         IF(OR($X60="‰",$X60="p1000",$X60="P1000"),
              IF($AA60="C",IF(AC60&gt;=IF($AI60&lt;&gt;0,$AI60,1000),1,(AC60-AB60)/IF($AI60&lt;&gt;0,$AI60,1000)),IF($AA60="B",IF(AC60&lt;=IF($AI60&lt;&gt;0,$AI60,0),1,(AB60-AC60)/1000),"")),
        IF(OR($X60="ppm",$X60="PPM"),
              IF($AA60="C",IF(AC60&gt;=IF($AI60&lt;&gt;0,$AI60,1000000),1,(AC60-AB60)/IF($AI60&lt;&gt;0,$AI60,1000000)),IF($AA60="B",IF(AC60&lt;=IF($AI60&lt;&gt;0,$AI60,0),1,(AB60-AC60)/1000000),"")),
        IF($AA60="C",IF(AND($AI60&lt;&gt;0,AC60&gt;=$AI60),1,IF(AB60&gt;0,AC60/AB60-1,IF(AC60&gt;0,1,0))),
        IF($AA60="B",IF(AND($AI60&lt;&gt;0,AC60&lt;=$AI60),1,IF(AB60&gt;0,1-AC60/AB60,IF(AC60&lt;=0,1,0))),"")))))),
  "")</f>
        <v/>
      </c>
      <c r="AF60" s="34"/>
      <c r="AG60" s="65" t="str">
        <f t="shared" ref="AG60" si="25">IF(AND(NOT(ISBLANK($X60)),ISNUMBER(AH60)),
       IF(AH60&gt;=0.16,12, IF(AH60&gt;=0.14,11, IF(AH60&gt;=0.12,10, IF(AH60&gt;=0.1,9,IF(AH60&gt;=0.08,8,IF(AH60&gt;=0.06,7,IF(AH60&gt;=0.04,6,IF(AH60&gt;=0.02,5,IF(AH60&gt;0,4,3))))))))),
       IF(AND(NOT(ISBLANK($X60)),ISNUMBER(AD60)),MAX(3,AD60-1),""))</f>
        <v/>
      </c>
      <c r="AH60" s="157" t="str">
        <f t="shared" ref="AH60" si="26">IF(AND(OR($Q60=1,$R60=1),ISNUMBER(AC60),ISNUMBER(AF60),NOT(ISBLANK($X60))),
        IF($X60="%",
              IF($AA60="C",IF(AF60&gt;=IF($AI60&lt;&gt;0,$AI60,100),1,(AF60-AC60)/IF($AI60&lt;&gt;0,$AI60,100)),IF($AA60="B",IF(AF60&lt;=IF($AI60&lt;&gt;0,$AI60,0),1,(AC60-AF60)/100),"")),
        IF($X60="i",
              IF($AA60="C",IF(AF60&gt;=IF($AI60&lt;&gt;0,$AI60,1),1,(AF60-AC60)/IF($AI60&lt;&gt;0,$AI60,1)),IF($AA60="B",IF(AF60&lt;=IF($AI60&lt;&gt;0,$AI60,0),1,(AC60-AF60)/1),"")),
         IF(OR($X60="‰",$X60="p1000",$X60="P1000"),
              IF($AA60="C",IF(AF60&gt;=IF($AI60&lt;&gt;0,$AI60,1000),1,(AF60-AC60)/IF($AI60&lt;&gt;0,$AI60,1000)),IF($AA60="B",IF(AF60&lt;=IF($AI60&lt;&gt;0,$AI60,0),1,(AC60-AF60)/1000),"")),
        IF(OR($X60="ppm",$X60="PPM"),
              IF($AA60="C",IF(AF60&gt;=IF($AI60&lt;&gt;0,$AI60,1000000),1,(AF60-AC60)/IF($AI60&lt;&gt;0,$AI60,1000000)),IF($AA60="B",IF(AF60&lt;=IF($AI60&lt;&gt;0,$AI60,0),1,(AC60-AF60)/1000000),"")),
        IF($AA60="C",IF(AND($AI60&lt;&gt;0,AF60&gt;=$AI60),1,IF(AC60&gt;0,AF60/AC60-1,IF(AF60&gt;0,1,0))),
        IF($AA60="B",IF(AND($AI60&lt;&gt;0,AF60&lt;=$AI60),1,IF(AC60&gt;0,1-AF60/AC60,IF(AF60&lt;=0,1,0))),"")))))),
  "")</f>
        <v/>
      </c>
      <c r="AI60" s="35"/>
      <c r="AJ60" s="2"/>
      <c r="AK60" s="15"/>
      <c r="AL60" s="100"/>
      <c r="AM60" s="34"/>
      <c r="AN60" s="34"/>
      <c r="AO60" s="34"/>
      <c r="AP60" s="64" t="str">
        <f t="shared" ref="AP60" si="27">IF(AND(R60=1,ISNUMBER(U60),NOT(ISBLANK(W60)),ISNUMBER(AK60),AK60&lt;&gt;"NC",NOT(ISBLANK(AL60))),
        IF(AO60="S",12,IF(AN60="S",11,IF(AM60="S",10,IF(OR(ISBLANK(AM60),AM60="N"),9,"")))),"")</f>
        <v/>
      </c>
      <c r="AQ60" s="70" t="str">
        <f t="shared" ref="AQ60" si="28">IF(AND(ISNUMBER(S60),ISNUMBER(U60)),
        IF(ISNUMBER(AD60),
              IF(ISNUMBER(AP60),AVERAGE(S60,AD60,IF(ISNUMBER(AG60),AG60,$AQ$5),MIN(10,AP60)),AVERAGE(S60,AD60,IF(ISNUMBER(AG60),AG60,$AQ$5),U60)),
        AVERAGE(S60,U60)),
   "")</f>
        <v/>
      </c>
      <c r="AR60" s="72" t="str">
        <f t="shared" ref="AR60" si="29">IF(AND(ISNUMBER(S60),ISNUMBER(U60)),
        IF(ISNUMBER(AD60),
              IF(ISNUMBER(AP60),AVERAGE(S60,AD60,IF(ISNUMBER(AG60),AG60,IF(AD60&gt;1,AD60-1,AD60)),AP60),AVERAGE(S60,AD60,IF(ISNUMBER(AG60),AG60,IF(AD60&gt;1,AD60-1,AD60)),U60)),
        AVERAGE(S60,U60)),
       "")</f>
        <v/>
      </c>
      <c r="AS60" s="67" t="str">
        <f>IF(ISBLANK(U60),"",IF(NOT(ISBLANK(H60)),IF(ROUND(AR60,0)&gt;=12,"AAA",IF(ROUND(AR60,0)&gt;=11,"AA",IF(ROUND(AR60,0)&gt;=10,"A",IF(ROUND(AR60,0)&gt;=9,"BBB",IF(ROUND(AR60,0)&gt;=8,"BB",IF(ROUND(AR60,0)&gt;=7,"B",IF(ROUND(AR60,0)&gt;=6,"CCC",IF(ROUND(AR60,0)&gt;=5,"CC",IF(ROUND(AR60,0)&gt;=4,"C",IF(ROUND(AR60,0)&gt;=3,"DDD",IF(ROUND(AR60,0)&gt;=2,"DD","D"))))))))))),""))</f>
        <v/>
      </c>
    </row>
    <row r="61" spans="2:45" ht="36" x14ac:dyDescent="0.35">
      <c r="B61" s="52"/>
      <c r="C61" s="28" t="s">
        <v>10</v>
      </c>
      <c r="D61" s="152">
        <f>IF(ISBLANK(E61),"",IF(AND(NOT(ISBLANK(C61)), OR(C61="*",ISNUMBER(SEARCH(J$3,C61)),ISNUMBER(SEARCH(K$3,C61)),ISNUMBER(SEARCH(L$3,C61)),ISNUMBER(SEARCH(M$3,C61)),ISNUMBER(SEARCH(N$3,C61)))),1,0))</f>
        <v>0</v>
      </c>
      <c r="E61" s="178" t="s">
        <v>311</v>
      </c>
      <c r="F61" s="152">
        <f>IF(ISBLANK(E61),"",IF(OR(ISNUMBER(SEARCH("N?o aplic?vel",G61))+ISNUMBER(SEARCH("N?o  aplic?vel",G61)),ISNUMBER(SEARCH("N?o   aplic?vel",G61))),0,1))</f>
        <v>1</v>
      </c>
      <c r="G61" s="76"/>
      <c r="H61" s="51"/>
      <c r="I61" s="111"/>
      <c r="J61" s="156"/>
      <c r="K61" s="156"/>
      <c r="L61" s="156"/>
      <c r="M61" s="156"/>
      <c r="N61" s="156"/>
      <c r="O61" s="156"/>
      <c r="P61" s="156"/>
      <c r="Q61" s="156"/>
      <c r="R61" s="156"/>
      <c r="S61" s="75" t="str">
        <f>IF(COUNTBLANK(J61:R61)=COUNTIF(J$7:R$7,"&gt;0"),"",IF(SUM(J61:R61)&gt;0,MIN(12,ROUND((J61*J$7+K61*K$7+IF(N61=1,L61*L$7,L$7)+M61*M$7+N61*N$7+O61*O$7+P61*P$7+IF(R61=1,R61*R$7,Q61*Q$7))/(SUM(J$7:R$7)-Q$7-O$7)*12,0)),1))</f>
        <v/>
      </c>
      <c r="T61" s="30"/>
      <c r="U61" s="51"/>
      <c r="V61" s="25"/>
      <c r="W61" s="69"/>
      <c r="X61" s="34"/>
      <c r="Y61" s="34"/>
      <c r="Z61" s="29"/>
      <c r="AA61" s="34"/>
      <c r="AB61" s="35"/>
      <c r="AC61" s="35"/>
      <c r="AD61" s="65" t="str">
        <f>IF(AND(NOT(ISBLANK($X61)),ISNUMBER(AE61)),
       IF(AE61&gt;=0.16,12, IF(AE61&gt;=0.14,11, IF(AE61&gt;=0.12,10, IF(AE61&gt;=0.1,9,IF(AE61&gt;=0.08,8,IF(AE61&gt;=0.06,7,IF(AE61&gt;=0.04,6,IF(AE61&gt;=0.02,5,IF(AE61&gt;0,4,3))))))))),
       "")</f>
        <v/>
      </c>
      <c r="AE61" s="157" t="str">
        <f>IF(AND(OR($Q61=1,$R61=1),ISNUMBER(AB61),ISNUMBER(AC61),NOT(ISBLANK($X61))),
        IF($X61="%",
              IF($AA61="C",IF(AC61&gt;=IF($AI61&lt;&gt;0,$AI61,100),1,(AC61-AB61)/IF($AI61&lt;&gt;0,$AI61,100)),IF($AA61="B",IF(AC61&lt;=IF($AI61&lt;&gt;0,$AI61,0),1,(AB61-AC61)/100),"")),
        IF($X61="i",
              IF($AA61="C",IF(AC61&gt;=IF($AI61&lt;&gt;0,$AI61,1),1,(AC61-AB61)/IF($AI61&lt;&gt;0,$AI61,1)),IF($AA61="B",IF(AC61&lt;=IF($AI61&lt;&gt;0,$AI61,0),1,(AB61-AC61)/1),"")),
         IF(OR($X61="‰",$X61="p1000",$X61="P1000"),
              IF($AA61="C",IF(AC61&gt;=IF($AI61&lt;&gt;0,$AI61,1000),1,(AC61-AB61)/IF($AI61&lt;&gt;0,$AI61,1000)),IF($AA61="B",IF(AC61&lt;=IF($AI61&lt;&gt;0,$AI61,0),1,(AB61-AC61)/1000),"")),
        IF(OR($X61="ppm",$X61="PPM"),
              IF($AA61="C",IF(AC61&gt;=IF($AI61&lt;&gt;0,$AI61,1000000),1,(AC61-AB61)/IF($AI61&lt;&gt;0,$AI61,1000000)),IF($AA61="B",IF(AC61&lt;=IF($AI61&lt;&gt;0,$AI61,0),1,(AB61-AC61)/1000000),"")),
        IF($AA61="C",IF(AND($AI61&lt;&gt;0,AC61&gt;=$AI61),1,IF(AB61&gt;0,AC61/AB61-1,IF(AC61&gt;0,1,0))),
        IF($AA61="B",IF(AND($AI61&lt;&gt;0,AC61&lt;=$AI61),1,IF(AB61&gt;0,1-AC61/AB61,IF(AC61&lt;=0,1,0))),"")))))),
  "")</f>
        <v/>
      </c>
      <c r="AF61" s="34"/>
      <c r="AG61" s="65" t="str">
        <f>IF(AND(NOT(ISBLANK($X61)),ISNUMBER(AH61)),
       IF(AH61&gt;=0.16,12, IF(AH61&gt;=0.14,11, IF(AH61&gt;=0.12,10, IF(AH61&gt;=0.1,9,IF(AH61&gt;=0.08,8,IF(AH61&gt;=0.06,7,IF(AH61&gt;=0.04,6,IF(AH61&gt;=0.02,5,IF(AH61&gt;0,4,3))))))))),
       IF(AND(NOT(ISBLANK($X61)),ISNUMBER(AD61)),MAX(3,AD61-1),""))</f>
        <v/>
      </c>
      <c r="AH61" s="157" t="str">
        <f>IF(AND(OR($Q61=1,$R61=1),ISNUMBER(AC61),ISNUMBER(AF61),NOT(ISBLANK($X61))),
        IF($X61="%",
              IF($AA61="C",IF(AF61&gt;=IF($AI61&lt;&gt;0,$AI61,100),1,(AF61-AC61)/IF($AI61&lt;&gt;0,$AI61,100)),IF($AA61="B",IF(AF61&lt;=IF($AI61&lt;&gt;0,$AI61,0),1,(AC61-AF61)/100),"")),
        IF($X61="i",
              IF($AA61="C",IF(AF61&gt;=IF($AI61&lt;&gt;0,$AI61,1),1,(AF61-AC61)/IF($AI61&lt;&gt;0,$AI61,1)),IF($AA61="B",IF(AF61&lt;=IF($AI61&lt;&gt;0,$AI61,0),1,(AC61-AF61)/1),"")),
         IF(OR($X61="‰",$X61="p1000",$X61="P1000"),
              IF($AA61="C",IF(AF61&gt;=IF($AI61&lt;&gt;0,$AI61,1000),1,(AF61-AC61)/IF($AI61&lt;&gt;0,$AI61,1000)),IF($AA61="B",IF(AF61&lt;=IF($AI61&lt;&gt;0,$AI61,0),1,(AC61-AF61)/1000),"")),
        IF(OR($X61="ppm",$X61="PPM"),
              IF($AA61="C",IF(AF61&gt;=IF($AI61&lt;&gt;0,$AI61,1000000),1,(AF61-AC61)/IF($AI61&lt;&gt;0,$AI61,1000000)),IF($AA61="B",IF(AF61&lt;=IF($AI61&lt;&gt;0,$AI61,0),1,(AC61-AF61)/1000000),"")),
        IF($AA61="C",IF(AND($AI61&lt;&gt;0,AF61&gt;=$AI61),1,IF(AC61&gt;0,AF61/AC61-1,IF(AF61&gt;0,1,0))),
        IF($AA61="B",IF(AND($AI61&lt;&gt;0,AF61&lt;=$AI61),1,IF(AC61&gt;0,1-AF61/AC61,IF(AF61&lt;=0,1,0))),"")))))),
  "")</f>
        <v/>
      </c>
      <c r="AI61" s="35"/>
      <c r="AJ61" s="2"/>
      <c r="AK61" s="15"/>
      <c r="AL61" s="100"/>
      <c r="AM61" s="34"/>
      <c r="AN61" s="34"/>
      <c r="AO61" s="34"/>
      <c r="AP61" s="64" t="str">
        <f>IF(AND(R61=1,ISNUMBER(U61),NOT(ISBLANK(W61)),ISNUMBER(AK61),AK61&lt;&gt;"NC",NOT(ISBLANK(AL61))),
        IF(AO61="S",12,IF(AN61="S",11,IF(AM61="S",10,IF(OR(ISBLANK(AM61),AM61="N"),9,"")))),"")</f>
        <v/>
      </c>
      <c r="AQ61" s="70" t="str">
        <f>IF(AND(ISNUMBER(S61),ISNUMBER(U61)),
        IF(ISNUMBER(AD61),
              IF(ISNUMBER(AP61),AVERAGE(S61,AD61,IF(ISNUMBER(AG61),AG61,$AQ$5),MIN(10,AP61)),AVERAGE(S61,AD61,IF(ISNUMBER(AG61),AG61,$AQ$5),U61)),
        AVERAGE(S61,U61)),
   "")</f>
        <v/>
      </c>
      <c r="AR61" s="72" t="str">
        <f>IF(AND(ISNUMBER(S61),ISNUMBER(U61)),
        IF(ISNUMBER(AD61),
              IF(ISNUMBER(AP61),AVERAGE(S61,AD61,IF(ISNUMBER(AG61),AG61,IF(AD61&gt;1,AD61-1,AD61)),AP61),AVERAGE(S61,AD61,IF(ISNUMBER(AG61),AG61,IF(AD61&gt;1,AD61-1,AD61)),U61)),
        AVERAGE(S61,U61)),
       "")</f>
        <v/>
      </c>
      <c r="AS61" s="67" t="str">
        <f>IF(ISBLANK(U61),"",IF(NOT(ISBLANK(H61)),IF(ROUND(AR61,0)&gt;=12,"AAA",IF(ROUND(AR61,0)&gt;=11,"AA",IF(ROUND(AR61,0)&gt;=10,"A",IF(ROUND(AR61,0)&gt;=9,"BBB",IF(ROUND(AR61,0)&gt;=8,"BB",IF(ROUND(AR61,0)&gt;=7,"B",IF(ROUND(AR61,0)&gt;=6,"CCC",IF(ROUND(AR61,0)&gt;=5,"CC",IF(ROUND(AR61,0)&gt;=4,"C",IF(ROUND(AR61,0)&gt;=3,"DDD",IF(ROUND(AR61,0)&gt;=2,"DD","D"))))))))))),""))</f>
        <v/>
      </c>
    </row>
    <row r="62" spans="2:45" ht="27" customHeight="1" x14ac:dyDescent="0.35">
      <c r="B62" s="52"/>
      <c r="C62" s="28" t="s">
        <v>11</v>
      </c>
      <c r="D62" s="152">
        <f t="shared" ref="D62" si="30">IF(ISBLANK(E62),"",IF(AND(NOT(ISBLANK(C62)), OR(C62="*",ISNUMBER(SEARCH(J$3,C62)),ISNUMBER(SEARCH(K$3,C62)),ISNUMBER(SEARCH(L$3,C62)),ISNUMBER(SEARCH(M$3,C62)),ISNUMBER(SEARCH(N$3,C62)))),1,0))</f>
        <v>0</v>
      </c>
      <c r="E62" s="178" t="s">
        <v>314</v>
      </c>
      <c r="F62" s="152">
        <f t="shared" ref="F62" si="31">IF(ISBLANK(E62),"",IF(OR(ISNUMBER(SEARCH("N?o aplic?vel",G62))+ISNUMBER(SEARCH("N?o  aplic?vel",G62)),ISNUMBER(SEARCH("N?o   aplic?vel",G62))),0,1))</f>
        <v>1</v>
      </c>
      <c r="G62" s="76"/>
      <c r="H62" s="51"/>
      <c r="I62" s="111"/>
      <c r="J62" s="156"/>
      <c r="K62" s="156"/>
      <c r="L62" s="156"/>
      <c r="M62" s="156"/>
      <c r="N62" s="156"/>
      <c r="O62" s="156"/>
      <c r="P62" s="156"/>
      <c r="Q62" s="156"/>
      <c r="R62" s="156"/>
      <c r="S62" s="75" t="str">
        <f t="shared" ref="S62" si="32">IF(COUNTBLANK(J62:R62)=COUNTIF(J$7:R$7,"&gt;0"),"",IF(SUM(J62:R62)&gt;0,MIN(12,ROUND((J62*J$7+K62*K$7+IF(N62=1,L62*L$7,L$7)+M62*M$7+N62*N$7+O62*O$7+P62*P$7+IF(R62=1,R62*R$7,Q62*Q$7))/(SUM(J$7:R$7)-Q$7-O$7)*12,0)),1))</f>
        <v/>
      </c>
      <c r="T62" s="30"/>
      <c r="U62" s="51"/>
      <c r="V62" s="25"/>
      <c r="W62" s="69"/>
      <c r="X62" s="34"/>
      <c r="Y62" s="34"/>
      <c r="Z62" s="29"/>
      <c r="AA62" s="34"/>
      <c r="AB62" s="35"/>
      <c r="AC62" s="35"/>
      <c r="AD62" s="65" t="str">
        <f t="shared" ref="AD62" si="33">IF(AND(NOT(ISBLANK($X62)),ISNUMBER(AE62)),
       IF(AE62&gt;=0.16,12, IF(AE62&gt;=0.14,11, IF(AE62&gt;=0.12,10, IF(AE62&gt;=0.1,9,IF(AE62&gt;=0.08,8,IF(AE62&gt;=0.06,7,IF(AE62&gt;=0.04,6,IF(AE62&gt;=0.02,5,IF(AE62&gt;0,4,3))))))))),
       "")</f>
        <v/>
      </c>
      <c r="AE62" s="157" t="str">
        <f t="shared" ref="AE62" si="34">IF(AND(OR($Q62=1,$R62=1),ISNUMBER(AB62),ISNUMBER(AC62),NOT(ISBLANK($X62))),
        IF($X62="%",
              IF($AA62="C",IF(AC62&gt;=IF($AI62&lt;&gt;0,$AI62,100),1,(AC62-AB62)/IF($AI62&lt;&gt;0,$AI62,100)),IF($AA62="B",IF(AC62&lt;=IF($AI62&lt;&gt;0,$AI62,0),1,(AB62-AC62)/100),"")),
        IF($X62="i",
              IF($AA62="C",IF(AC62&gt;=IF($AI62&lt;&gt;0,$AI62,1),1,(AC62-AB62)/IF($AI62&lt;&gt;0,$AI62,1)),IF($AA62="B",IF(AC62&lt;=IF($AI62&lt;&gt;0,$AI62,0),1,(AB62-AC62)/1),"")),
         IF(OR($X62="‰",$X62="p1000",$X62="P1000"),
              IF($AA62="C",IF(AC62&gt;=IF($AI62&lt;&gt;0,$AI62,1000),1,(AC62-AB62)/IF($AI62&lt;&gt;0,$AI62,1000)),IF($AA62="B",IF(AC62&lt;=IF($AI62&lt;&gt;0,$AI62,0),1,(AB62-AC62)/1000),"")),
        IF(OR($X62="ppm",$X62="PPM"),
              IF($AA62="C",IF(AC62&gt;=IF($AI62&lt;&gt;0,$AI62,1000000),1,(AC62-AB62)/IF($AI62&lt;&gt;0,$AI62,1000000)),IF($AA62="B",IF(AC62&lt;=IF($AI62&lt;&gt;0,$AI62,0),1,(AB62-AC62)/1000000),"")),
        IF($AA62="C",IF(AND($AI62&lt;&gt;0,AC62&gt;=$AI62),1,IF(AB62&gt;0,AC62/AB62-1,IF(AC62&gt;0,1,0))),
        IF($AA62="B",IF(AND($AI62&lt;&gt;0,AC62&lt;=$AI62),1,IF(AB62&gt;0,1-AC62/AB62,IF(AC62&lt;=0,1,0))),"")))))),
  "")</f>
        <v/>
      </c>
      <c r="AF62" s="34"/>
      <c r="AG62" s="65" t="str">
        <f t="shared" ref="AG62" si="35">IF(AND(NOT(ISBLANK($X62)),ISNUMBER(AH62)),
       IF(AH62&gt;=0.16,12, IF(AH62&gt;=0.14,11, IF(AH62&gt;=0.12,10, IF(AH62&gt;=0.1,9,IF(AH62&gt;=0.08,8,IF(AH62&gt;=0.06,7,IF(AH62&gt;=0.04,6,IF(AH62&gt;=0.02,5,IF(AH62&gt;0,4,3))))))))),
       IF(AND(NOT(ISBLANK($X62)),ISNUMBER(AD62)),MAX(3,AD62-1),""))</f>
        <v/>
      </c>
      <c r="AH62" s="157" t="str">
        <f t="shared" ref="AH62" si="36">IF(AND(OR($Q62=1,$R62=1),ISNUMBER(AC62),ISNUMBER(AF62),NOT(ISBLANK($X62))),
        IF($X62="%",
              IF($AA62="C",IF(AF62&gt;=IF($AI62&lt;&gt;0,$AI62,100),1,(AF62-AC62)/IF($AI62&lt;&gt;0,$AI62,100)),IF($AA62="B",IF(AF62&lt;=IF($AI62&lt;&gt;0,$AI62,0),1,(AC62-AF62)/100),"")),
        IF($X62="i",
              IF($AA62="C",IF(AF62&gt;=IF($AI62&lt;&gt;0,$AI62,1),1,(AF62-AC62)/IF($AI62&lt;&gt;0,$AI62,1)),IF($AA62="B",IF(AF62&lt;=IF($AI62&lt;&gt;0,$AI62,0),1,(AC62-AF62)/1),"")),
         IF(OR($X62="‰",$X62="p1000",$X62="P1000"),
              IF($AA62="C",IF(AF62&gt;=IF($AI62&lt;&gt;0,$AI62,1000),1,(AF62-AC62)/IF($AI62&lt;&gt;0,$AI62,1000)),IF($AA62="B",IF(AF62&lt;=IF($AI62&lt;&gt;0,$AI62,0),1,(AC62-AF62)/1000),"")),
        IF(OR($X62="ppm",$X62="PPM"),
              IF($AA62="C",IF(AF62&gt;=IF($AI62&lt;&gt;0,$AI62,1000000),1,(AF62-AC62)/IF($AI62&lt;&gt;0,$AI62,1000000)),IF($AA62="B",IF(AF62&lt;=IF($AI62&lt;&gt;0,$AI62,0),1,(AC62-AF62)/1000000),"")),
        IF($AA62="C",IF(AND($AI62&lt;&gt;0,AF62&gt;=$AI62),1,IF(AC62&gt;0,AF62/AC62-1,IF(AF62&gt;0,1,0))),
        IF($AA62="B",IF(AND($AI62&lt;&gt;0,AF62&lt;=$AI62),1,IF(AC62&gt;0,1-AF62/AC62,IF(AF62&lt;=0,1,0))),"")))))),
  "")</f>
        <v/>
      </c>
      <c r="AI62" s="35"/>
      <c r="AJ62" s="2"/>
      <c r="AK62" s="15"/>
      <c r="AL62" s="100"/>
      <c r="AM62" s="34"/>
      <c r="AN62" s="34"/>
      <c r="AO62" s="34"/>
      <c r="AP62" s="64" t="str">
        <f t="shared" ref="AP62" si="37">IF(AND(R62=1,ISNUMBER(U62),NOT(ISBLANK(W62)),ISNUMBER(AK62),AK62&lt;&gt;"NC",NOT(ISBLANK(AL62))),
        IF(AO62="S",12,IF(AN62="S",11,IF(AM62="S",10,IF(OR(ISBLANK(AM62),AM62="N"),9,"")))),"")</f>
        <v/>
      </c>
      <c r="AQ62" s="70" t="str">
        <f t="shared" ref="AQ62" si="38">IF(AND(ISNUMBER(S62),ISNUMBER(U62)),
        IF(ISNUMBER(AD62),
              IF(ISNUMBER(AP62),AVERAGE(S62,AD62,IF(ISNUMBER(AG62),AG62,$AQ$5),MIN(10,AP62)),AVERAGE(S62,AD62,IF(ISNUMBER(AG62),AG62,$AQ$5),U62)),
        AVERAGE(S62,U62)),
   "")</f>
        <v/>
      </c>
      <c r="AR62" s="72" t="str">
        <f t="shared" ref="AR62" si="39">IF(AND(ISNUMBER(S62),ISNUMBER(U62)),
        IF(ISNUMBER(AD62),
              IF(ISNUMBER(AP62),AVERAGE(S62,AD62,IF(ISNUMBER(AG62),AG62,IF(AD62&gt;1,AD62-1,AD62)),AP62),AVERAGE(S62,AD62,IF(ISNUMBER(AG62),AG62,IF(AD62&gt;1,AD62-1,AD62)),U62)),
        AVERAGE(S62,U62)),
       "")</f>
        <v/>
      </c>
      <c r="AS62" s="67" t="str">
        <f>IF(ISBLANK(U62),"",IF(NOT(ISBLANK(H62)),IF(ROUND(AR62,0)&gt;=12,"AAA",IF(ROUND(AR62,0)&gt;=11,"AA",IF(ROUND(AR62,0)&gt;=10,"A",IF(ROUND(AR62,0)&gt;=9,"BBB",IF(ROUND(AR62,0)&gt;=8,"BB",IF(ROUND(AR62,0)&gt;=7,"B",IF(ROUND(AR62,0)&gt;=6,"CCC",IF(ROUND(AR62,0)&gt;=5,"CC",IF(ROUND(AR62,0)&gt;=4,"C",IF(ROUND(AR62,0)&gt;=3,"DDD",IF(ROUND(AR62,0)&gt;=2,"DD","D"))))))))))),""))</f>
        <v/>
      </c>
    </row>
    <row r="63" spans="2:45" ht="24" x14ac:dyDescent="0.35">
      <c r="B63" s="52"/>
      <c r="C63" s="28" t="s">
        <v>56</v>
      </c>
      <c r="D63" s="152">
        <f>IF(ISBLANK(E63),"",IF(AND(NOT(ISBLANK(C63)), OR(C63="*",ISNUMBER(SEARCH(J$3,C63)),ISNUMBER(SEARCH(K$3,C63)),ISNUMBER(SEARCH(L$3,C63)),ISNUMBER(SEARCH(M$3,C63)),ISNUMBER(SEARCH(N$3,C63)))),1,0))</f>
        <v>1</v>
      </c>
      <c r="E63" s="74" t="s">
        <v>206</v>
      </c>
      <c r="F63" s="152">
        <f>IF(ISBLANK(E63),"",IF(OR(ISNUMBER(SEARCH("N?o aplic?vel",G63))+ISNUMBER(SEARCH("N?o  aplic?vel",G63)),ISNUMBER(SEARCH("N?o   aplic?vel",G63))),0,1))</f>
        <v>1</v>
      </c>
      <c r="G63" s="76"/>
      <c r="H63" s="51"/>
      <c r="I63" s="111"/>
      <c r="J63" s="156"/>
      <c r="K63" s="156"/>
      <c r="L63" s="156"/>
      <c r="M63" s="156"/>
      <c r="N63" s="156"/>
      <c r="O63" s="156"/>
      <c r="P63" s="156"/>
      <c r="Q63" s="156"/>
      <c r="R63" s="156"/>
      <c r="S63" s="75" t="str">
        <f>IF(COUNTBLANK(J63:R63)=COUNTIF(J$7:R$7,"&gt;0"),"",IF(SUM(J63:R63)&gt;0,MIN(12,ROUND((J63*J$7+K63*K$7+IF(N63=1,L63*L$7,L$7)+M63*M$7+N63*N$7+O63*O$7+P63*P$7+IF(R63=1,R63*R$7,Q63*Q$7))/(SUM(J$7:R$7)-Q$7-O$7)*12,0)),1))</f>
        <v/>
      </c>
      <c r="T63" s="30"/>
      <c r="U63" s="51"/>
      <c r="V63" s="25"/>
      <c r="W63" s="69"/>
      <c r="X63" s="34"/>
      <c r="Y63" s="34"/>
      <c r="Z63" s="29"/>
      <c r="AA63" s="34"/>
      <c r="AB63" s="35"/>
      <c r="AC63" s="35"/>
      <c r="AD63" s="65" t="str">
        <f>IF(AND(NOT(ISBLANK($X63)),ISNUMBER(AE63)),
       IF(AE63&gt;=0.16,12, IF(AE63&gt;=0.14,11, IF(AE63&gt;=0.12,10, IF(AE63&gt;=0.1,9,IF(AE63&gt;=0.08,8,IF(AE63&gt;=0.06,7,IF(AE63&gt;=0.04,6,IF(AE63&gt;=0.02,5,IF(AE63&gt;0,4,3))))))))),
       "")</f>
        <v/>
      </c>
      <c r="AE63" s="157" t="str">
        <f>IF(AND(OR($Q63=1,$R63=1),ISNUMBER(AB63),ISNUMBER(AC63),NOT(ISBLANK($X63))),
        IF($X63="%",
              IF($AA63="C",IF(AC63&gt;=IF($AI63&lt;&gt;0,$AI63,100),1,(AC63-AB63)/IF($AI63&lt;&gt;0,$AI63,100)),IF($AA63="B",IF(AC63&lt;=IF($AI63&lt;&gt;0,$AI63,0),1,(AB63-AC63)/100),"")),
        IF($X63="i",
              IF($AA63="C",IF(AC63&gt;=IF($AI63&lt;&gt;0,$AI63,1),1,(AC63-AB63)/IF($AI63&lt;&gt;0,$AI63,1)),IF($AA63="B",IF(AC63&lt;=IF($AI63&lt;&gt;0,$AI63,0),1,(AB63-AC63)/1),"")),
         IF(OR($X63="‰",$X63="p1000",$X63="P1000"),
              IF($AA63="C",IF(AC63&gt;=IF($AI63&lt;&gt;0,$AI63,1000),1,(AC63-AB63)/IF($AI63&lt;&gt;0,$AI63,1000)),IF($AA63="B",IF(AC63&lt;=IF($AI63&lt;&gt;0,$AI63,0),1,(AB63-AC63)/1000),"")),
        IF(OR($X63="ppm",$X63="PPM"),
              IF($AA63="C",IF(AC63&gt;=IF($AI63&lt;&gt;0,$AI63,1000000),1,(AC63-AB63)/IF($AI63&lt;&gt;0,$AI63,1000000)),IF($AA63="B",IF(AC63&lt;=IF($AI63&lt;&gt;0,$AI63,0),1,(AB63-AC63)/1000000),"")),
        IF($AA63="C",IF(AND($AI63&lt;&gt;0,AC63&gt;=$AI63),1,IF(AB63&gt;0,AC63/AB63-1,IF(AC63&gt;0,1,0))),
        IF($AA63="B",IF(AND($AI63&lt;&gt;0,AC63&lt;=$AI63),1,IF(AB63&gt;0,1-AC63/AB63,IF(AC63&lt;=0,1,0))),"")))))),
  "")</f>
        <v/>
      </c>
      <c r="AF63" s="34"/>
      <c r="AG63" s="65" t="str">
        <f>IF(AND(NOT(ISBLANK($X63)),ISNUMBER(AH63)),
       IF(AH63&gt;=0.16,12, IF(AH63&gt;=0.14,11, IF(AH63&gt;=0.12,10, IF(AH63&gt;=0.1,9,IF(AH63&gt;=0.08,8,IF(AH63&gt;=0.06,7,IF(AH63&gt;=0.04,6,IF(AH63&gt;=0.02,5,IF(AH63&gt;0,4,3))))))))),
       IF(AND(NOT(ISBLANK($X63)),ISNUMBER(AD63)),MAX(3,AD63-1),""))</f>
        <v/>
      </c>
      <c r="AH63" s="157" t="str">
        <f>IF(AND(OR($Q63=1,$R63=1),ISNUMBER(AC63),ISNUMBER(AF63),NOT(ISBLANK($X63))),
        IF($X63="%",
              IF($AA63="C",IF(AF63&gt;=IF($AI63&lt;&gt;0,$AI63,100),1,(AF63-AC63)/IF($AI63&lt;&gt;0,$AI63,100)),IF($AA63="B",IF(AF63&lt;=IF($AI63&lt;&gt;0,$AI63,0),1,(AC63-AF63)/100),"")),
        IF($X63="i",
              IF($AA63="C",IF(AF63&gt;=IF($AI63&lt;&gt;0,$AI63,1),1,(AF63-AC63)/IF($AI63&lt;&gt;0,$AI63,1)),IF($AA63="B",IF(AF63&lt;=IF($AI63&lt;&gt;0,$AI63,0),1,(AC63-AF63)/1),"")),
         IF(OR($X63="‰",$X63="p1000",$X63="P1000"),
              IF($AA63="C",IF(AF63&gt;=IF($AI63&lt;&gt;0,$AI63,1000),1,(AF63-AC63)/IF($AI63&lt;&gt;0,$AI63,1000)),IF($AA63="B",IF(AF63&lt;=IF($AI63&lt;&gt;0,$AI63,0),1,(AC63-AF63)/1000),"")),
        IF(OR($X63="ppm",$X63="PPM"),
              IF($AA63="C",IF(AF63&gt;=IF($AI63&lt;&gt;0,$AI63,1000000),1,(AF63-AC63)/IF($AI63&lt;&gt;0,$AI63,1000000)),IF($AA63="B",IF(AF63&lt;=IF($AI63&lt;&gt;0,$AI63,0),1,(AC63-AF63)/1000000),"")),
        IF($AA63="C",IF(AND($AI63&lt;&gt;0,AF63&gt;=$AI63),1,IF(AC63&gt;0,AF63/AC63-1,IF(AF63&gt;0,1,0))),
        IF($AA63="B",IF(AND($AI63&lt;&gt;0,AF63&lt;=$AI63),1,IF(AC63&gt;0,1-AF63/AC63,IF(AF63&lt;=0,1,0))),"")))))),
  "")</f>
        <v/>
      </c>
      <c r="AI63" s="35"/>
      <c r="AJ63" s="2"/>
      <c r="AK63" s="15"/>
      <c r="AL63" s="100"/>
      <c r="AM63" s="34"/>
      <c r="AN63" s="34"/>
      <c r="AO63" s="34"/>
      <c r="AP63" s="64" t="str">
        <f>IF(AND(R63=1,ISNUMBER(U63),NOT(ISBLANK(W63)),ISNUMBER(AK63),AK63&lt;&gt;"NC",NOT(ISBLANK(AL63))),
        IF(AO63="S",12,IF(AN63="S",11,IF(AM63="S",10,IF(OR(ISBLANK(AM63),AM63="N"),9,"")))),"")</f>
        <v/>
      </c>
      <c r="AQ63" s="70" t="str">
        <f>IF(AND(ISNUMBER(S63),ISNUMBER(U63)),
        IF(ISNUMBER(AD63),
              IF(ISNUMBER(AP63),AVERAGE(S63,AD63,IF(ISNUMBER(AG63),AG63,$AQ$5),MIN(10,AP63)),AVERAGE(S63,AD63,IF(ISNUMBER(AG63),AG63,$AQ$5),U63)),
        AVERAGE(S63,U63)),
   "")</f>
        <v/>
      </c>
      <c r="AR63" s="72" t="str">
        <f>IF(AND(ISNUMBER(S63),ISNUMBER(U63)),
        IF(ISNUMBER(AD63),
              IF(ISNUMBER(AP63),AVERAGE(S63,AD63,IF(ISNUMBER(AG63),AG63,IF(AD63&gt;1,AD63-1,AD63)),AP63),AVERAGE(S63,AD63,IF(ISNUMBER(AG63),AG63,IF(AD63&gt;1,AD63-1,AD63)),U63)),
        AVERAGE(S63,U63)),
       "")</f>
        <v/>
      </c>
      <c r="AS63" s="67" t="str">
        <f>IF(ISBLANK(U63),"",IF(NOT(ISBLANK(H63)),IF(ROUND(AR63,0)&gt;=12,"AAA",IF(ROUND(AR63,0)&gt;=11,"AA",IF(ROUND(AR63,0)&gt;=10,"A",IF(ROUND(AR63,0)&gt;=9,"BBB",IF(ROUND(AR63,0)&gt;=8,"BB",IF(ROUND(AR63,0)&gt;=7,"B",IF(ROUND(AR63,0)&gt;=6,"CCC",IF(ROUND(AR63,0)&gt;=5,"CC",IF(ROUND(AR63,0)&gt;=4,"C",IF(ROUND(AR63,0)&gt;=3,"DDD",IF(ROUND(AR63,0)&gt;=2,"DD","D"))))))))))),""))</f>
        <v/>
      </c>
    </row>
    <row r="64" spans="2:45" ht="27" customHeight="1" x14ac:dyDescent="0.35">
      <c r="B64" s="52"/>
      <c r="C64" s="28" t="s">
        <v>32</v>
      </c>
      <c r="D64" s="152">
        <f t="shared" ref="D64:D65" si="40">IF(ISBLANK(E64),"",IF(AND(NOT(ISBLANK(C64)), OR(C64="*",ISNUMBER(SEARCH(J$3,C64)),ISNUMBER(SEARCH(K$3,C64)),ISNUMBER(SEARCH(L$3,C64)),ISNUMBER(SEARCH(M$3,C64)),ISNUMBER(SEARCH(N$3,C64)))),1,0))</f>
        <v>0</v>
      </c>
      <c r="E64" s="177" t="s">
        <v>315</v>
      </c>
      <c r="F64" s="152">
        <f t="shared" ref="F64:F65" si="41">IF(ISBLANK(E64),"",IF(OR(ISNUMBER(SEARCH("N?o aplic?vel",G64))+ISNUMBER(SEARCH("N?o  aplic?vel",G64)),ISNUMBER(SEARCH("N?o   aplic?vel",G64))),0,1))</f>
        <v>1</v>
      </c>
      <c r="G64" s="76"/>
      <c r="H64" s="51"/>
      <c r="I64" s="111"/>
      <c r="J64" s="156"/>
      <c r="K64" s="156"/>
      <c r="L64" s="156"/>
      <c r="M64" s="156"/>
      <c r="N64" s="156"/>
      <c r="O64" s="156"/>
      <c r="P64" s="156"/>
      <c r="Q64" s="156"/>
      <c r="R64" s="156"/>
      <c r="S64" s="75" t="str">
        <f t="shared" ref="S64:S65" si="42">IF(COUNTBLANK(J64:R64)=COUNTIF(J$7:R$7,"&gt;0"),"",IF(SUM(J64:R64)&gt;0,MIN(12,ROUND((J64*J$7+K64*K$7+IF(N64=1,L64*L$7,L$7)+M64*M$7+N64*N$7+O64*O$7+P64*P$7+IF(R64=1,R64*R$7,Q64*Q$7))/(SUM(J$7:R$7)-Q$7-O$7)*12,0)),1))</f>
        <v/>
      </c>
      <c r="T64" s="30"/>
      <c r="U64" s="51"/>
      <c r="V64" s="25"/>
      <c r="W64" s="69"/>
      <c r="X64" s="34"/>
      <c r="Y64" s="34"/>
      <c r="Z64" s="29"/>
      <c r="AA64" s="34"/>
      <c r="AB64" s="35"/>
      <c r="AC64" s="35"/>
      <c r="AD64" s="65" t="str">
        <f t="shared" ref="AD64:AD65" si="43">IF(AND(NOT(ISBLANK($X64)),ISNUMBER(AE64)),
       IF(AE64&gt;=0.16,12, IF(AE64&gt;=0.14,11, IF(AE64&gt;=0.12,10, IF(AE64&gt;=0.1,9,IF(AE64&gt;=0.08,8,IF(AE64&gt;=0.06,7,IF(AE64&gt;=0.04,6,IF(AE64&gt;=0.02,5,IF(AE64&gt;0,4,3))))))))),
       "")</f>
        <v/>
      </c>
      <c r="AE64" s="157" t="str">
        <f t="shared" ref="AE64:AE65" si="44">IF(AND(OR($Q64=1,$R64=1),ISNUMBER(AB64),ISNUMBER(AC64),NOT(ISBLANK($X64))),
        IF($X64="%",
              IF($AA64="C",IF(AC64&gt;=IF($AI64&lt;&gt;0,$AI64,100),1,(AC64-AB64)/IF($AI64&lt;&gt;0,$AI64,100)),IF($AA64="B",IF(AC64&lt;=IF($AI64&lt;&gt;0,$AI64,0),1,(AB64-AC64)/100),"")),
        IF($X64="i",
              IF($AA64="C",IF(AC64&gt;=IF($AI64&lt;&gt;0,$AI64,1),1,(AC64-AB64)/IF($AI64&lt;&gt;0,$AI64,1)),IF($AA64="B",IF(AC64&lt;=IF($AI64&lt;&gt;0,$AI64,0),1,(AB64-AC64)/1),"")),
         IF(OR($X64="‰",$X64="p1000",$X64="P1000"),
              IF($AA64="C",IF(AC64&gt;=IF($AI64&lt;&gt;0,$AI64,1000),1,(AC64-AB64)/IF($AI64&lt;&gt;0,$AI64,1000)),IF($AA64="B",IF(AC64&lt;=IF($AI64&lt;&gt;0,$AI64,0),1,(AB64-AC64)/1000),"")),
        IF(OR($X64="ppm",$X64="PPM"),
              IF($AA64="C",IF(AC64&gt;=IF($AI64&lt;&gt;0,$AI64,1000000),1,(AC64-AB64)/IF($AI64&lt;&gt;0,$AI64,1000000)),IF($AA64="B",IF(AC64&lt;=IF($AI64&lt;&gt;0,$AI64,0),1,(AB64-AC64)/1000000),"")),
        IF($AA64="C",IF(AND($AI64&lt;&gt;0,AC64&gt;=$AI64),1,IF(AB64&gt;0,AC64/AB64-1,IF(AC64&gt;0,1,0))),
        IF($AA64="B",IF(AND($AI64&lt;&gt;0,AC64&lt;=$AI64),1,IF(AB64&gt;0,1-AC64/AB64,IF(AC64&lt;=0,1,0))),"")))))),
  "")</f>
        <v/>
      </c>
      <c r="AF64" s="34"/>
      <c r="AG64" s="65" t="str">
        <f t="shared" ref="AG64:AG65" si="45">IF(AND(NOT(ISBLANK($X64)),ISNUMBER(AH64)),
       IF(AH64&gt;=0.16,12, IF(AH64&gt;=0.14,11, IF(AH64&gt;=0.12,10, IF(AH64&gt;=0.1,9,IF(AH64&gt;=0.08,8,IF(AH64&gt;=0.06,7,IF(AH64&gt;=0.04,6,IF(AH64&gt;=0.02,5,IF(AH64&gt;0,4,3))))))))),
       IF(AND(NOT(ISBLANK($X64)),ISNUMBER(AD64)),MAX(3,AD64-1),""))</f>
        <v/>
      </c>
      <c r="AH64" s="157" t="str">
        <f t="shared" ref="AH64:AH65" si="46">IF(AND(OR($Q64=1,$R64=1),ISNUMBER(AC64),ISNUMBER(AF64),NOT(ISBLANK($X64))),
        IF($X64="%",
              IF($AA64="C",IF(AF64&gt;=IF($AI64&lt;&gt;0,$AI64,100),1,(AF64-AC64)/IF($AI64&lt;&gt;0,$AI64,100)),IF($AA64="B",IF(AF64&lt;=IF($AI64&lt;&gt;0,$AI64,0),1,(AC64-AF64)/100),"")),
        IF($X64="i",
              IF($AA64="C",IF(AF64&gt;=IF($AI64&lt;&gt;0,$AI64,1),1,(AF64-AC64)/IF($AI64&lt;&gt;0,$AI64,1)),IF($AA64="B",IF(AF64&lt;=IF($AI64&lt;&gt;0,$AI64,0),1,(AC64-AF64)/1),"")),
         IF(OR($X64="‰",$X64="p1000",$X64="P1000"),
              IF($AA64="C",IF(AF64&gt;=IF($AI64&lt;&gt;0,$AI64,1000),1,(AF64-AC64)/IF($AI64&lt;&gt;0,$AI64,1000)),IF($AA64="B",IF(AF64&lt;=IF($AI64&lt;&gt;0,$AI64,0),1,(AC64-AF64)/1000),"")),
        IF(OR($X64="ppm",$X64="PPM"),
              IF($AA64="C",IF(AF64&gt;=IF($AI64&lt;&gt;0,$AI64,1000000),1,(AF64-AC64)/IF($AI64&lt;&gt;0,$AI64,1000000)),IF($AA64="B",IF(AF64&lt;=IF($AI64&lt;&gt;0,$AI64,0),1,(AC64-AF64)/1000000),"")),
        IF($AA64="C",IF(AND($AI64&lt;&gt;0,AF64&gt;=$AI64),1,IF(AC64&gt;0,AF64/AC64-1,IF(AF64&gt;0,1,0))),
        IF($AA64="B",IF(AND($AI64&lt;&gt;0,AF64&lt;=$AI64),1,IF(AC64&gt;0,1-AF64/AC64,IF(AF64&lt;=0,1,0))),"")))))),
  "")</f>
        <v/>
      </c>
      <c r="AI64" s="35"/>
      <c r="AJ64" s="2"/>
      <c r="AK64" s="15"/>
      <c r="AL64" s="100"/>
      <c r="AM64" s="34"/>
      <c r="AN64" s="34"/>
      <c r="AO64" s="34"/>
      <c r="AP64" s="64" t="str">
        <f t="shared" ref="AP64:AP65" si="47">IF(AND(R64=1,ISNUMBER(U64),NOT(ISBLANK(W64)),ISNUMBER(AK64),AK64&lt;&gt;"NC",NOT(ISBLANK(AL64))),
        IF(AO64="S",12,IF(AN64="S",11,IF(AM64="S",10,IF(OR(ISBLANK(AM64),AM64="N"),9,"")))),"")</f>
        <v/>
      </c>
      <c r="AQ64" s="70" t="str">
        <f t="shared" ref="AQ64:AQ65" si="48">IF(AND(ISNUMBER(S64),ISNUMBER(U64)),
        IF(ISNUMBER(AD64),
              IF(ISNUMBER(AP64),AVERAGE(S64,AD64,IF(ISNUMBER(AG64),AG64,$AQ$5),MIN(10,AP64)),AVERAGE(S64,AD64,IF(ISNUMBER(AG64),AG64,$AQ$5),U64)),
        AVERAGE(S64,U64)),
   "")</f>
        <v/>
      </c>
      <c r="AR64" s="72" t="str">
        <f t="shared" ref="AR64:AR65" si="49">IF(AND(ISNUMBER(S64),ISNUMBER(U64)),
        IF(ISNUMBER(AD64),
              IF(ISNUMBER(AP64),AVERAGE(S64,AD64,IF(ISNUMBER(AG64),AG64,IF(AD64&gt;1,AD64-1,AD64)),AP64),AVERAGE(S64,AD64,IF(ISNUMBER(AG64),AG64,IF(AD64&gt;1,AD64-1,AD64)),U64)),
        AVERAGE(S64,U64)),
       "")</f>
        <v/>
      </c>
      <c r="AS64" s="67" t="str">
        <f>IF(ISBLANK(U64),"",IF(NOT(ISBLANK(H64)),IF(ROUND(AR64,0)&gt;=12,"AAA",IF(ROUND(AR64,0)&gt;=11,"AA",IF(ROUND(AR64,0)&gt;=10,"A",IF(ROUND(AR64,0)&gt;=9,"BBB",IF(ROUND(AR64,0)&gt;=8,"BB",IF(ROUND(AR64,0)&gt;=7,"B",IF(ROUND(AR64,0)&gt;=6,"CCC",IF(ROUND(AR64,0)&gt;=5,"CC",IF(ROUND(AR64,0)&gt;=4,"C",IF(ROUND(AR64,0)&gt;=3,"DDD",IF(ROUND(AR64,0)&gt;=2,"DD","D"))))))))))),""))</f>
        <v/>
      </c>
    </row>
    <row r="65" spans="2:45" x14ac:dyDescent="0.35">
      <c r="B65" s="52"/>
      <c r="C65" s="28"/>
      <c r="D65" s="152" t="str">
        <f t="shared" si="40"/>
        <v/>
      </c>
      <c r="E65" s="74"/>
      <c r="F65" s="152" t="str">
        <f t="shared" si="41"/>
        <v/>
      </c>
      <c r="G65" s="76"/>
      <c r="H65" s="51"/>
      <c r="I65" s="111"/>
      <c r="J65" s="156"/>
      <c r="K65" s="156"/>
      <c r="L65" s="156"/>
      <c r="M65" s="156"/>
      <c r="N65" s="156"/>
      <c r="O65" s="156"/>
      <c r="P65" s="156"/>
      <c r="Q65" s="156"/>
      <c r="R65" s="156"/>
      <c r="S65" s="75" t="str">
        <f t="shared" si="42"/>
        <v/>
      </c>
      <c r="T65" s="30"/>
      <c r="U65" s="51"/>
      <c r="V65" s="25"/>
      <c r="W65" s="69"/>
      <c r="X65" s="34"/>
      <c r="Y65" s="34"/>
      <c r="Z65" s="29"/>
      <c r="AA65" s="34"/>
      <c r="AB65" s="35"/>
      <c r="AC65" s="35"/>
      <c r="AD65" s="65" t="str">
        <f t="shared" si="43"/>
        <v/>
      </c>
      <c r="AE65" s="157" t="str">
        <f t="shared" si="44"/>
        <v/>
      </c>
      <c r="AF65" s="34"/>
      <c r="AG65" s="65" t="str">
        <f t="shared" si="45"/>
        <v/>
      </c>
      <c r="AH65" s="157" t="str">
        <f t="shared" si="46"/>
        <v/>
      </c>
      <c r="AI65" s="35"/>
      <c r="AJ65" s="2"/>
      <c r="AK65" s="15"/>
      <c r="AL65" s="100"/>
      <c r="AM65" s="34"/>
      <c r="AN65" s="34"/>
      <c r="AO65" s="34"/>
      <c r="AP65" s="64" t="str">
        <f t="shared" si="47"/>
        <v/>
      </c>
      <c r="AQ65" s="70" t="str">
        <f t="shared" si="48"/>
        <v/>
      </c>
      <c r="AR65" s="72" t="str">
        <f t="shared" si="49"/>
        <v/>
      </c>
      <c r="AS65" s="67" t="str">
        <f>IF(ISBLANK(U65),"",IF(NOT(ISBLANK(H65)),IF(ROUND(AR65,0)&gt;=12,"AAA",IF(ROUND(AR65,0)&gt;=11,"AA",IF(ROUND(AR65,0)&gt;=10,"A",IF(ROUND(AR65,0)&gt;=9,"BBB",IF(ROUND(AR65,0)&gt;=8,"BB",IF(ROUND(AR65,0)&gt;=7,"B",IF(ROUND(AR65,0)&gt;=6,"CCC",IF(ROUND(AR65,0)&gt;=5,"CC",IF(ROUND(AR65,0)&gt;=4,"C",IF(ROUND(AR65,0)&gt;=3,"DDD",IF(ROUND(AR65,0)&gt;=2,"DD","D"))))))))))),""))</f>
        <v/>
      </c>
    </row>
    <row r="66" spans="2:45" x14ac:dyDescent="0.35">
      <c r="B66" s="52"/>
      <c r="C66" s="28"/>
      <c r="D66" s="152" t="str">
        <f t="shared" si="1"/>
        <v/>
      </c>
      <c r="E66" s="74"/>
      <c r="F66" s="152" t="str">
        <f t="shared" si="2"/>
        <v/>
      </c>
      <c r="G66" s="76"/>
      <c r="H66" s="51"/>
      <c r="I66" s="111"/>
      <c r="J66" s="156"/>
      <c r="K66" s="156"/>
      <c r="L66" s="156"/>
      <c r="M66" s="156"/>
      <c r="N66" s="156"/>
      <c r="O66" s="156"/>
      <c r="P66" s="156"/>
      <c r="Q66" s="156"/>
      <c r="R66" s="156"/>
      <c r="S66" s="75" t="str">
        <f t="shared" si="3"/>
        <v/>
      </c>
      <c r="T66" s="30"/>
      <c r="U66" s="51"/>
      <c r="V66" s="25"/>
      <c r="W66" s="69"/>
      <c r="X66" s="34"/>
      <c r="Y66" s="34"/>
      <c r="Z66" s="29"/>
      <c r="AA66" s="34"/>
      <c r="AB66" s="35"/>
      <c r="AC66" s="35"/>
      <c r="AD66" s="65" t="str">
        <f t="shared" si="4"/>
        <v/>
      </c>
      <c r="AE66" s="157" t="str">
        <f t="shared" si="0"/>
        <v/>
      </c>
      <c r="AF66" s="34"/>
      <c r="AG66" s="65" t="str">
        <f t="shared" si="5"/>
        <v/>
      </c>
      <c r="AH66" s="157" t="str">
        <f t="shared" si="6"/>
        <v/>
      </c>
      <c r="AI66" s="35"/>
      <c r="AJ66" s="2"/>
      <c r="AK66" s="15"/>
      <c r="AL66" s="100"/>
      <c r="AM66" s="34"/>
      <c r="AN66" s="34"/>
      <c r="AO66" s="34"/>
      <c r="AP66" s="64" t="str">
        <f t="shared" si="7"/>
        <v/>
      </c>
      <c r="AQ66" s="70" t="str">
        <f t="shared" si="8"/>
        <v/>
      </c>
      <c r="AR66" s="72" t="str">
        <f t="shared" si="9"/>
        <v/>
      </c>
      <c r="AS66" s="67" t="str">
        <f>IF(ISBLANK(U66),"",IF(NOT(ISBLANK(H66)),IF(ROUND(AR66,0)&gt;=12,"AAA",IF(ROUND(AR66,0)&gt;=11,"AA",IF(ROUND(AR66,0)&gt;=10,"A",IF(ROUND(AR66,0)&gt;=9,"BBB",IF(ROUND(AR66,0)&gt;=8,"BB",IF(ROUND(AR66,0)&gt;=7,"B",IF(ROUND(AR66,0)&gt;=6,"CCC",IF(ROUND(AR66,0)&gt;=5,"CC",IF(ROUND(AR66,0)&gt;=4,"C",IF(ROUND(AR66,0)&gt;=3,"DDD",IF(ROUND(AR66,0)&gt;=2,"DD","D"))))))))))),""))</f>
        <v/>
      </c>
    </row>
    <row r="67" spans="2:45" x14ac:dyDescent="0.35">
      <c r="B67" s="52"/>
      <c r="C67" s="28"/>
      <c r="D67" s="152" t="str">
        <f t="shared" si="1"/>
        <v/>
      </c>
      <c r="E67" s="74"/>
      <c r="F67" s="152" t="str">
        <f t="shared" si="2"/>
        <v/>
      </c>
      <c r="G67" s="76"/>
      <c r="H67" s="51"/>
      <c r="I67" s="111"/>
      <c r="J67" s="156"/>
      <c r="K67" s="156"/>
      <c r="L67" s="156"/>
      <c r="M67" s="156"/>
      <c r="N67" s="156"/>
      <c r="O67" s="156"/>
      <c r="P67" s="156"/>
      <c r="Q67" s="156"/>
      <c r="R67" s="156"/>
      <c r="S67" s="75" t="str">
        <f t="shared" si="3"/>
        <v/>
      </c>
      <c r="T67" s="30"/>
      <c r="U67" s="51"/>
      <c r="V67" s="25"/>
      <c r="W67" s="69"/>
      <c r="X67" s="34"/>
      <c r="Y67" s="34"/>
      <c r="Z67" s="29"/>
      <c r="AA67" s="34"/>
      <c r="AB67" s="35"/>
      <c r="AC67" s="35"/>
      <c r="AD67" s="65" t="str">
        <f t="shared" si="4"/>
        <v/>
      </c>
      <c r="AE67" s="157" t="str">
        <f t="shared" si="0"/>
        <v/>
      </c>
      <c r="AF67" s="34"/>
      <c r="AG67" s="65" t="str">
        <f t="shared" si="5"/>
        <v/>
      </c>
      <c r="AH67" s="157" t="str">
        <f t="shared" si="6"/>
        <v/>
      </c>
      <c r="AI67" s="35"/>
      <c r="AJ67" s="2"/>
      <c r="AK67" s="15"/>
      <c r="AL67" s="100"/>
      <c r="AM67" s="34"/>
      <c r="AN67" s="34"/>
      <c r="AO67" s="34"/>
      <c r="AP67" s="64" t="str">
        <f t="shared" si="7"/>
        <v/>
      </c>
      <c r="AQ67" s="70" t="str">
        <f t="shared" si="8"/>
        <v/>
      </c>
      <c r="AR67" s="72" t="str">
        <f t="shared" si="9"/>
        <v/>
      </c>
      <c r="AS67" s="67" t="str">
        <f>IF(ISBLANK(U67),"",IF(NOT(ISBLANK(H67)),IF(ROUND(AR67,0)&gt;=12,"AAA",IF(ROUND(AR67,0)&gt;=11,"AA",IF(ROUND(AR67,0)&gt;=10,"A",IF(ROUND(AR67,0)&gt;=9,"BBB",IF(ROUND(AR67,0)&gt;=8,"BB",IF(ROUND(AR67,0)&gt;=7,"B",IF(ROUND(AR67,0)&gt;=6,"CCC",IF(ROUND(AR67,0)&gt;=5,"CC",IF(ROUND(AR67,0)&gt;=4,"C",IF(ROUND(AR67,0)&gt;=3,"DDD",IF(ROUND(AR67,0)&gt;=2,"DD","D"))))))))))),""))</f>
        <v/>
      </c>
    </row>
    <row r="68" spans="2:45" x14ac:dyDescent="0.35">
      <c r="B68" s="52" t="s">
        <v>171</v>
      </c>
      <c r="C68" s="28" t="s">
        <v>56</v>
      </c>
      <c r="D68" s="152">
        <f t="shared" si="1"/>
        <v>1</v>
      </c>
      <c r="E68" s="74" t="s">
        <v>21</v>
      </c>
      <c r="F68" s="152">
        <f t="shared" si="2"/>
        <v>1</v>
      </c>
      <c r="G68" s="76"/>
      <c r="H68" s="51"/>
      <c r="I68" s="111"/>
      <c r="J68" s="156"/>
      <c r="K68" s="156"/>
      <c r="L68" s="156"/>
      <c r="M68" s="156"/>
      <c r="N68" s="156"/>
      <c r="O68" s="156"/>
      <c r="P68" s="156"/>
      <c r="Q68" s="156"/>
      <c r="R68" s="156"/>
      <c r="S68" s="75" t="str">
        <f t="shared" si="3"/>
        <v/>
      </c>
      <c r="T68" s="30"/>
      <c r="U68" s="51"/>
      <c r="V68" s="25"/>
      <c r="W68" s="69"/>
      <c r="X68" s="34"/>
      <c r="Y68" s="34"/>
      <c r="Z68" s="29"/>
      <c r="AA68" s="34"/>
      <c r="AB68" s="35"/>
      <c r="AC68" s="35"/>
      <c r="AD68" s="65" t="str">
        <f t="shared" si="4"/>
        <v/>
      </c>
      <c r="AE68" s="157" t="str">
        <f t="shared" si="0"/>
        <v/>
      </c>
      <c r="AF68" s="34"/>
      <c r="AG68" s="65" t="str">
        <f t="shared" si="5"/>
        <v/>
      </c>
      <c r="AH68" s="157" t="str">
        <f t="shared" si="6"/>
        <v/>
      </c>
      <c r="AI68" s="35"/>
      <c r="AJ68" s="2"/>
      <c r="AK68" s="15"/>
      <c r="AL68" s="100"/>
      <c r="AM68" s="34"/>
      <c r="AN68" s="34"/>
      <c r="AO68" s="34"/>
      <c r="AP68" s="64" t="str">
        <f t="shared" si="7"/>
        <v/>
      </c>
      <c r="AQ68" s="70" t="str">
        <f t="shared" si="8"/>
        <v/>
      </c>
      <c r="AR68" s="72" t="str">
        <f t="shared" si="9"/>
        <v/>
      </c>
      <c r="AS68" s="67" t="str">
        <f>IF(ISBLANK(U68),"",IF(NOT(ISBLANK(H68)),IF(ROUND(AR68,0)&gt;=12,"AAA",IF(ROUND(AR68,0)&gt;=11,"AA",IF(ROUND(AR68,0)&gt;=10,"A",IF(ROUND(AR68,0)&gt;=9,"BBB",IF(ROUND(AR68,0)&gt;=8,"BB",IF(ROUND(AR68,0)&gt;=7,"B",IF(ROUND(AR68,0)&gt;=6,"CCC",IF(ROUND(AR68,0)&gt;=5,"CC",IF(ROUND(AR68,0)&gt;=4,"C",IF(ROUND(AR68,0)&gt;=3,"DDD",IF(ROUND(AR68,0)&gt;=2,"DD","D"))))))))))),""))</f>
        <v/>
      </c>
    </row>
    <row r="69" spans="2:45" ht="24" x14ac:dyDescent="0.35">
      <c r="B69" s="52"/>
      <c r="C69" s="113" t="s">
        <v>12</v>
      </c>
      <c r="D69" s="152">
        <f>IF(ISBLANK(E69),"",IF(AND(NOT(ISBLANK(C69)), OR(C69="*",ISNUMBER(SEARCH(J$3,C69)),ISNUMBER(SEARCH(K$3,C69)),ISNUMBER(SEARCH(L$3,C69)),ISNUMBER(SEARCH(M$3,C69)),ISNUMBER(SEARCH(N$3,C69)))),1,0))</f>
        <v>0</v>
      </c>
      <c r="E69" s="177" t="s">
        <v>343</v>
      </c>
      <c r="F69" s="152">
        <f>IF(ISBLANK(E69),"",IF(OR(ISNUMBER(SEARCH("N?o aplic?vel",G69))+ISNUMBER(SEARCH("N?o  aplic?vel",G69)),ISNUMBER(SEARCH("N?o   aplic?vel",G69))),0,1))</f>
        <v>1</v>
      </c>
      <c r="G69" s="76"/>
      <c r="H69" s="51"/>
      <c r="I69" s="111"/>
      <c r="J69" s="156"/>
      <c r="K69" s="156"/>
      <c r="L69" s="156"/>
      <c r="M69" s="156"/>
      <c r="N69" s="156"/>
      <c r="O69" s="156"/>
      <c r="P69" s="156"/>
      <c r="Q69" s="156"/>
      <c r="R69" s="156"/>
      <c r="S69" s="75" t="str">
        <f>IF(COUNTBLANK(J69:R69)=COUNTIF(J$7:R$7,"&gt;0"),"",IF(SUM(J69:R69)&gt;0,MIN(12,ROUND((J69*J$7+K69*K$7+IF(N69=1,L69*L$7,L$7)+M69*M$7+N69*N$7+O69*O$7+P69*P$7+IF(R69=1,R69*R$7,Q69*Q$7))/(SUM(J$7:R$7)-Q$7-O$7)*12,0)),1))</f>
        <v/>
      </c>
      <c r="T69" s="30"/>
      <c r="U69" s="51"/>
      <c r="V69" s="25"/>
      <c r="W69" s="69"/>
      <c r="X69" s="34"/>
      <c r="Y69" s="34"/>
      <c r="Z69" s="29"/>
      <c r="AA69" s="34"/>
      <c r="AB69" s="35"/>
      <c r="AC69" s="35"/>
      <c r="AD69" s="65" t="str">
        <f>IF(AND(NOT(ISBLANK($X69)),ISNUMBER(AE69)),
       IF(AE69&gt;=0.16,12, IF(AE69&gt;=0.14,11, IF(AE69&gt;=0.12,10, IF(AE69&gt;=0.1,9,IF(AE69&gt;=0.08,8,IF(AE69&gt;=0.06,7,IF(AE69&gt;=0.04,6,IF(AE69&gt;=0.02,5,IF(AE69&gt;0,4,3))))))))),
       "")</f>
        <v/>
      </c>
      <c r="AE69" s="157" t="str">
        <f>IF(AND(OR($Q69=1,$R69=1),ISNUMBER(AB69),ISNUMBER(AC69),NOT(ISBLANK($X69))),
        IF($X69="%",
              IF($AA69="C",IF(AC69&gt;=IF($AI69&lt;&gt;0,$AI69,100),1,(AC69-AB69)/IF($AI69&lt;&gt;0,$AI69,100)),IF($AA69="B",IF(AC69&lt;=IF($AI69&lt;&gt;0,$AI69,0),1,(AB69-AC69)/100),"")),
        IF($X69="i",
              IF($AA69="C",IF(AC69&gt;=IF($AI69&lt;&gt;0,$AI69,1),1,(AC69-AB69)/IF($AI69&lt;&gt;0,$AI69,1)),IF($AA69="B",IF(AC69&lt;=IF($AI69&lt;&gt;0,$AI69,0),1,(AB69-AC69)/1),"")),
         IF(OR($X69="‰",$X69="p1000",$X69="P1000"),
              IF($AA69="C",IF(AC69&gt;=IF($AI69&lt;&gt;0,$AI69,1000),1,(AC69-AB69)/IF($AI69&lt;&gt;0,$AI69,1000)),IF($AA69="B",IF(AC69&lt;=IF($AI69&lt;&gt;0,$AI69,0),1,(AB69-AC69)/1000),"")),
        IF(OR($X69="ppm",$X69="PPM"),
              IF($AA69="C",IF(AC69&gt;=IF($AI69&lt;&gt;0,$AI69,1000000),1,(AC69-AB69)/IF($AI69&lt;&gt;0,$AI69,1000000)),IF($AA69="B",IF(AC69&lt;=IF($AI69&lt;&gt;0,$AI69,0),1,(AB69-AC69)/1000000),"")),
        IF($AA69="C",IF(AND($AI69&lt;&gt;0,AC69&gt;=$AI69),1,IF(AB69&gt;0,AC69/AB69-1,IF(AC69&gt;0,1,0))),
        IF($AA69="B",IF(AND($AI69&lt;&gt;0,AC69&lt;=$AI69),1,IF(AB69&gt;0,1-AC69/AB69,IF(AC69&lt;=0,1,0))),"")))))),
  "")</f>
        <v/>
      </c>
      <c r="AF69" s="34"/>
      <c r="AG69" s="65" t="str">
        <f>IF(AND(NOT(ISBLANK($X69)),ISNUMBER(AH69)),
       IF(AH69&gt;=0.16,12, IF(AH69&gt;=0.14,11, IF(AH69&gt;=0.12,10, IF(AH69&gt;=0.1,9,IF(AH69&gt;=0.08,8,IF(AH69&gt;=0.06,7,IF(AH69&gt;=0.04,6,IF(AH69&gt;=0.02,5,IF(AH69&gt;0,4,3))))))))),
       IF(AND(NOT(ISBLANK($X69)),ISNUMBER(AD69)),MAX(3,AD69-1),""))</f>
        <v/>
      </c>
      <c r="AH69" s="157" t="str">
        <f>IF(AND(OR($Q69=1,$R69=1),ISNUMBER(AC69),ISNUMBER(AF69),NOT(ISBLANK($X69))),
        IF($X69="%",
              IF($AA69="C",IF(AF69&gt;=IF($AI69&lt;&gt;0,$AI69,100),1,(AF69-AC69)/IF($AI69&lt;&gt;0,$AI69,100)),IF($AA69="B",IF(AF69&lt;=IF($AI69&lt;&gt;0,$AI69,0),1,(AC69-AF69)/100),"")),
        IF($X69="i",
              IF($AA69="C",IF(AF69&gt;=IF($AI69&lt;&gt;0,$AI69,1),1,(AF69-AC69)/IF($AI69&lt;&gt;0,$AI69,1)),IF($AA69="B",IF(AF69&lt;=IF($AI69&lt;&gt;0,$AI69,0),1,(AC69-AF69)/1),"")),
         IF(OR($X69="‰",$X69="p1000",$X69="P1000"),
              IF($AA69="C",IF(AF69&gt;=IF($AI69&lt;&gt;0,$AI69,1000),1,(AF69-AC69)/IF($AI69&lt;&gt;0,$AI69,1000)),IF($AA69="B",IF(AF69&lt;=IF($AI69&lt;&gt;0,$AI69,0),1,(AC69-AF69)/1000),"")),
        IF(OR($X69="ppm",$X69="PPM"),
              IF($AA69="C",IF(AF69&gt;=IF($AI69&lt;&gt;0,$AI69,1000000),1,(AF69-AC69)/IF($AI69&lt;&gt;0,$AI69,1000000)),IF($AA69="B",IF(AF69&lt;=IF($AI69&lt;&gt;0,$AI69,0),1,(AC69-AF69)/1000000),"")),
        IF($AA69="C",IF(AND($AI69&lt;&gt;0,AF69&gt;=$AI69),1,IF(AC69&gt;0,AF69/AC69-1,IF(AF69&gt;0,1,0))),
        IF($AA69="B",IF(AND($AI69&lt;&gt;0,AF69&lt;=$AI69),1,IF(AC69&gt;0,1-AF69/AC69,IF(AF69&lt;=0,1,0))),"")))))),
  "")</f>
        <v/>
      </c>
      <c r="AI69" s="35"/>
      <c r="AJ69" s="2"/>
      <c r="AK69" s="15"/>
      <c r="AL69" s="100"/>
      <c r="AM69" s="34"/>
      <c r="AN69" s="34"/>
      <c r="AO69" s="34"/>
      <c r="AP69" s="64" t="str">
        <f>IF(AND(R69=1,ISNUMBER(U69),NOT(ISBLANK(W69)),ISNUMBER(AK69),AK69&lt;&gt;"NC",NOT(ISBLANK(AL69))),
        IF(AO69="S",12,IF(AN69="S",11,IF(AM69="S",10,IF(OR(ISBLANK(AM69),AM69="N"),9,"")))),"")</f>
        <v/>
      </c>
      <c r="AQ69" s="70" t="str">
        <f>IF(AND(ISNUMBER(S69),ISNUMBER(U69)),
        IF(ISNUMBER(AD69),
              IF(ISNUMBER(AP69),AVERAGE(S69,AD69,IF(ISNUMBER(AG69),AG69,$AQ$5),MIN(10,AP69)),AVERAGE(S69,AD69,IF(ISNUMBER(AG69),AG69,$AQ$5),U69)),
        AVERAGE(S69,U69)),
   "")</f>
        <v/>
      </c>
      <c r="AR69" s="72" t="str">
        <f>IF(AND(ISNUMBER(S69),ISNUMBER(U69)),
        IF(ISNUMBER(AD69),
              IF(ISNUMBER(AP69),AVERAGE(S69,AD69,IF(ISNUMBER(AG69),AG69,IF(AD69&gt;1,AD69-1,AD69)),AP69),AVERAGE(S69,AD69,IF(ISNUMBER(AG69),AG69,IF(AD69&gt;1,AD69-1,AD69)),U69)),
        AVERAGE(S69,U69)),
       "")</f>
        <v/>
      </c>
      <c r="AS69" s="67" t="str">
        <f>IF(ISBLANK(U69),"",IF(NOT(ISBLANK(H69)),IF(ROUND(AR69,0)&gt;=12,"AAA",IF(ROUND(AR69,0)&gt;=11,"AA",IF(ROUND(AR69,0)&gt;=10,"A",IF(ROUND(AR69,0)&gt;=9,"BBB",IF(ROUND(AR69,0)&gt;=8,"BB",IF(ROUND(AR69,0)&gt;=7,"B",IF(ROUND(AR69,0)&gt;=6,"CCC",IF(ROUND(AR69,0)&gt;=5,"CC",IF(ROUND(AR69,0)&gt;=4,"C",IF(ROUND(AR69,0)&gt;=3,"DDD",IF(ROUND(AR69,0)&gt;=2,"DD","D"))))))))))),""))</f>
        <v/>
      </c>
    </row>
    <row r="70" spans="2:45" x14ac:dyDescent="0.35">
      <c r="B70" s="52"/>
      <c r="C70" s="28"/>
      <c r="D70" s="152">
        <f t="shared" si="1"/>
        <v>0</v>
      </c>
      <c r="E70" s="74" t="s">
        <v>76</v>
      </c>
      <c r="F70" s="152">
        <f t="shared" si="2"/>
        <v>1</v>
      </c>
      <c r="G70" s="76"/>
      <c r="H70" s="51"/>
      <c r="I70" s="111"/>
      <c r="J70" s="156"/>
      <c r="K70" s="156"/>
      <c r="L70" s="156"/>
      <c r="M70" s="156"/>
      <c r="N70" s="156"/>
      <c r="O70" s="156"/>
      <c r="P70" s="156"/>
      <c r="Q70" s="156"/>
      <c r="R70" s="156"/>
      <c r="S70" s="75" t="str">
        <f t="shared" si="3"/>
        <v/>
      </c>
      <c r="T70" s="30"/>
      <c r="U70" s="51"/>
      <c r="V70" s="25"/>
      <c r="W70" s="69"/>
      <c r="X70" s="34"/>
      <c r="Y70" s="34"/>
      <c r="Z70" s="29"/>
      <c r="AA70" s="34"/>
      <c r="AB70" s="35"/>
      <c r="AC70" s="35"/>
      <c r="AD70" s="65" t="str">
        <f t="shared" si="4"/>
        <v/>
      </c>
      <c r="AE70" s="157" t="str">
        <f t="shared" si="0"/>
        <v/>
      </c>
      <c r="AF70" s="34"/>
      <c r="AG70" s="65" t="str">
        <f t="shared" si="5"/>
        <v/>
      </c>
      <c r="AH70" s="157" t="str">
        <f t="shared" si="6"/>
        <v/>
      </c>
      <c r="AI70" s="35"/>
      <c r="AJ70" s="2"/>
      <c r="AK70" s="15"/>
      <c r="AL70" s="100"/>
      <c r="AM70" s="34"/>
      <c r="AN70" s="34"/>
      <c r="AO70" s="34"/>
      <c r="AP70" s="64" t="str">
        <f t="shared" si="7"/>
        <v/>
      </c>
      <c r="AQ70" s="70" t="str">
        <f t="shared" si="8"/>
        <v/>
      </c>
      <c r="AR70" s="72" t="str">
        <f t="shared" si="9"/>
        <v/>
      </c>
      <c r="AS70" s="67" t="str">
        <f>IF(ISBLANK(U70),"",IF(NOT(ISBLANK(H70)),IF(ROUND(AR70,0)&gt;=12,"AAA",IF(ROUND(AR70,0)&gt;=11,"AA",IF(ROUND(AR70,0)&gt;=10,"A",IF(ROUND(AR70,0)&gt;=9,"BBB",IF(ROUND(AR70,0)&gt;=8,"BB",IF(ROUND(AR70,0)&gt;=7,"B",IF(ROUND(AR70,0)&gt;=6,"CCC",IF(ROUND(AR70,0)&gt;=5,"CC",IF(ROUND(AR70,0)&gt;=4,"C",IF(ROUND(AR70,0)&gt;=3,"DDD",IF(ROUND(AR70,0)&gt;=2,"DD","D"))))))))))),""))</f>
        <v/>
      </c>
    </row>
    <row r="71" spans="2:45" x14ac:dyDescent="0.35">
      <c r="B71" s="52"/>
      <c r="C71" s="28"/>
      <c r="D71" s="152" t="str">
        <f t="shared" si="1"/>
        <v/>
      </c>
      <c r="E71" s="74"/>
      <c r="F71" s="152" t="str">
        <f t="shared" si="2"/>
        <v/>
      </c>
      <c r="G71" s="76"/>
      <c r="H71" s="51"/>
      <c r="I71" s="111"/>
      <c r="J71" s="156"/>
      <c r="K71" s="156"/>
      <c r="L71" s="156"/>
      <c r="M71" s="156"/>
      <c r="N71" s="156"/>
      <c r="O71" s="156"/>
      <c r="P71" s="156"/>
      <c r="Q71" s="156"/>
      <c r="R71" s="156"/>
      <c r="S71" s="75" t="str">
        <f t="shared" si="3"/>
        <v/>
      </c>
      <c r="T71" s="30"/>
      <c r="U71" s="51"/>
      <c r="V71" s="25"/>
      <c r="W71" s="69"/>
      <c r="X71" s="34"/>
      <c r="Y71" s="34"/>
      <c r="Z71" s="29"/>
      <c r="AA71" s="34"/>
      <c r="AB71" s="35"/>
      <c r="AC71" s="35"/>
      <c r="AD71" s="65" t="str">
        <f t="shared" si="4"/>
        <v/>
      </c>
      <c r="AE71" s="157" t="str">
        <f t="shared" si="0"/>
        <v/>
      </c>
      <c r="AF71" s="34"/>
      <c r="AG71" s="65" t="str">
        <f t="shared" si="5"/>
        <v/>
      </c>
      <c r="AH71" s="157" t="str">
        <f t="shared" si="6"/>
        <v/>
      </c>
      <c r="AI71" s="35"/>
      <c r="AJ71" s="2"/>
      <c r="AK71" s="15"/>
      <c r="AL71" s="100"/>
      <c r="AM71" s="34"/>
      <c r="AN71" s="34"/>
      <c r="AO71" s="34"/>
      <c r="AP71" s="64" t="str">
        <f t="shared" si="7"/>
        <v/>
      </c>
      <c r="AQ71" s="70" t="str">
        <f t="shared" si="8"/>
        <v/>
      </c>
      <c r="AR71" s="72" t="str">
        <f t="shared" si="9"/>
        <v/>
      </c>
      <c r="AS71" s="67" t="str">
        <f>IF(ISBLANK(U71),"",IF(NOT(ISBLANK(H71)),IF(ROUND(AR71,0)&gt;=12,"AAA",IF(ROUND(AR71,0)&gt;=11,"AA",IF(ROUND(AR71,0)&gt;=10,"A",IF(ROUND(AR71,0)&gt;=9,"BBB",IF(ROUND(AR71,0)&gt;=8,"BB",IF(ROUND(AR71,0)&gt;=7,"B",IF(ROUND(AR71,0)&gt;=6,"CCC",IF(ROUND(AR71,0)&gt;=5,"CC",IF(ROUND(AR71,0)&gt;=4,"C",IF(ROUND(AR71,0)&gt;=3,"DDD",IF(ROUND(AR71,0)&gt;=2,"DD","D"))))))))))),""))</f>
        <v/>
      </c>
    </row>
    <row r="72" spans="2:45" x14ac:dyDescent="0.35">
      <c r="B72" s="52"/>
      <c r="C72" s="28"/>
      <c r="D72" s="152" t="str">
        <f t="shared" ref="D72" si="50">IF(ISBLANK(E72),"",IF(AND(NOT(ISBLANK(C72)), OR(C72="*",ISNUMBER(SEARCH(J$3,C72)),ISNUMBER(SEARCH(K$3,C72)),ISNUMBER(SEARCH(L$3,C72)),ISNUMBER(SEARCH(M$3,C72)),ISNUMBER(SEARCH(N$3,C72)))),1,0))</f>
        <v/>
      </c>
      <c r="E72" s="74"/>
      <c r="F72" s="152" t="str">
        <f t="shared" ref="F72" si="51">IF(ISBLANK(E72),"",IF(OR(ISNUMBER(SEARCH("N?o aplic?vel",G72))+ISNUMBER(SEARCH("N?o  aplic?vel",G72)),ISNUMBER(SEARCH("N?o   aplic?vel",G72))),0,1))</f>
        <v/>
      </c>
      <c r="G72" s="76"/>
      <c r="H72" s="51"/>
      <c r="I72" s="111"/>
      <c r="J72" s="156"/>
      <c r="K72" s="156"/>
      <c r="L72" s="156"/>
      <c r="M72" s="156"/>
      <c r="N72" s="156"/>
      <c r="O72" s="156"/>
      <c r="P72" s="156"/>
      <c r="Q72" s="156"/>
      <c r="R72" s="156"/>
      <c r="S72" s="75" t="str">
        <f t="shared" ref="S72" si="52">IF(COUNTBLANK(J72:R72)=COUNTIF(J$7:R$7,"&gt;0"),"",IF(SUM(J72:R72)&gt;0,MIN(12,ROUND((J72*J$7+K72*K$7+IF(N72=1,L72*L$7,L$7)+M72*M$7+N72*N$7+O72*O$7+P72*P$7+IF(R72=1,R72*R$7,Q72*Q$7))/(SUM(J$7:R$7)-Q$7-O$7)*12,0)),1))</f>
        <v/>
      </c>
      <c r="T72" s="30"/>
      <c r="U72" s="51"/>
      <c r="V72" s="25"/>
      <c r="W72" s="69"/>
      <c r="X72" s="34"/>
      <c r="Y72" s="34"/>
      <c r="Z72" s="29"/>
      <c r="AA72" s="34"/>
      <c r="AB72" s="35"/>
      <c r="AC72" s="35"/>
      <c r="AD72" s="65" t="str">
        <f t="shared" ref="AD72" si="53">IF(AND(NOT(ISBLANK($X72)),ISNUMBER(AE72)),
       IF(AE72&gt;=0.16,12, IF(AE72&gt;=0.14,11, IF(AE72&gt;=0.12,10, IF(AE72&gt;=0.1,9,IF(AE72&gt;=0.08,8,IF(AE72&gt;=0.06,7,IF(AE72&gt;=0.04,6,IF(AE72&gt;=0.02,5,IF(AE72&gt;0,4,3))))))))),
       "")</f>
        <v/>
      </c>
      <c r="AE72" s="157" t="str">
        <f t="shared" ref="AE72" si="54">IF(AND(OR($Q72=1,$R72=1),ISNUMBER(AB72),ISNUMBER(AC72),NOT(ISBLANK($X72))),
        IF($X72="%",
              IF($AA72="C",IF(AC72&gt;=IF($AI72&lt;&gt;0,$AI72,100),1,(AC72-AB72)/IF($AI72&lt;&gt;0,$AI72,100)),IF($AA72="B",IF(AC72&lt;=IF($AI72&lt;&gt;0,$AI72,0),1,(AB72-AC72)/100),"")),
        IF($X72="i",
              IF($AA72="C",IF(AC72&gt;=IF($AI72&lt;&gt;0,$AI72,1),1,(AC72-AB72)/IF($AI72&lt;&gt;0,$AI72,1)),IF($AA72="B",IF(AC72&lt;=IF($AI72&lt;&gt;0,$AI72,0),1,(AB72-AC72)/1),"")),
         IF(OR($X72="‰",$X72="p1000",$X72="P1000"),
              IF($AA72="C",IF(AC72&gt;=IF($AI72&lt;&gt;0,$AI72,1000),1,(AC72-AB72)/IF($AI72&lt;&gt;0,$AI72,1000)),IF($AA72="B",IF(AC72&lt;=IF($AI72&lt;&gt;0,$AI72,0),1,(AB72-AC72)/1000),"")),
        IF(OR($X72="ppm",$X72="PPM"),
              IF($AA72="C",IF(AC72&gt;=IF($AI72&lt;&gt;0,$AI72,1000000),1,(AC72-AB72)/IF($AI72&lt;&gt;0,$AI72,1000000)),IF($AA72="B",IF(AC72&lt;=IF($AI72&lt;&gt;0,$AI72,0),1,(AB72-AC72)/1000000),"")),
        IF($AA72="C",IF(AND($AI72&lt;&gt;0,AC72&gt;=$AI72),1,IF(AB72&gt;0,AC72/AB72-1,IF(AC72&gt;0,1,0))),
        IF($AA72="B",IF(AND($AI72&lt;&gt;0,AC72&lt;=$AI72),1,IF(AB72&gt;0,1-AC72/AB72,IF(AC72&lt;=0,1,0))),"")))))),
  "")</f>
        <v/>
      </c>
      <c r="AF72" s="34"/>
      <c r="AG72" s="65" t="str">
        <f t="shared" ref="AG72" si="55">IF(AND(NOT(ISBLANK($X72)),ISNUMBER(AH72)),
       IF(AH72&gt;=0.16,12, IF(AH72&gt;=0.14,11, IF(AH72&gt;=0.12,10, IF(AH72&gt;=0.1,9,IF(AH72&gt;=0.08,8,IF(AH72&gt;=0.06,7,IF(AH72&gt;=0.04,6,IF(AH72&gt;=0.02,5,IF(AH72&gt;0,4,3))))))))),
       IF(AND(NOT(ISBLANK($X72)),ISNUMBER(AD72)),MAX(3,AD72-1),""))</f>
        <v/>
      </c>
      <c r="AH72" s="157" t="str">
        <f t="shared" ref="AH72" si="56">IF(AND(OR($Q72=1,$R72=1),ISNUMBER(AC72),ISNUMBER(AF72),NOT(ISBLANK($X72))),
        IF($X72="%",
              IF($AA72="C",IF(AF72&gt;=IF($AI72&lt;&gt;0,$AI72,100),1,(AF72-AC72)/IF($AI72&lt;&gt;0,$AI72,100)),IF($AA72="B",IF(AF72&lt;=IF($AI72&lt;&gt;0,$AI72,0),1,(AC72-AF72)/100),"")),
        IF($X72="i",
              IF($AA72="C",IF(AF72&gt;=IF($AI72&lt;&gt;0,$AI72,1),1,(AF72-AC72)/IF($AI72&lt;&gt;0,$AI72,1)),IF($AA72="B",IF(AF72&lt;=IF($AI72&lt;&gt;0,$AI72,0),1,(AC72-AF72)/1),"")),
         IF(OR($X72="‰",$X72="p1000",$X72="P1000"),
              IF($AA72="C",IF(AF72&gt;=IF($AI72&lt;&gt;0,$AI72,1000),1,(AF72-AC72)/IF($AI72&lt;&gt;0,$AI72,1000)),IF($AA72="B",IF(AF72&lt;=IF($AI72&lt;&gt;0,$AI72,0),1,(AC72-AF72)/1000),"")),
        IF(OR($X72="ppm",$X72="PPM"),
              IF($AA72="C",IF(AF72&gt;=IF($AI72&lt;&gt;0,$AI72,1000000),1,(AF72-AC72)/IF($AI72&lt;&gt;0,$AI72,1000000)),IF($AA72="B",IF(AF72&lt;=IF($AI72&lt;&gt;0,$AI72,0),1,(AC72-AF72)/1000000),"")),
        IF($AA72="C",IF(AND($AI72&lt;&gt;0,AF72&gt;=$AI72),1,IF(AC72&gt;0,AF72/AC72-1,IF(AF72&gt;0,1,0))),
        IF($AA72="B",IF(AND($AI72&lt;&gt;0,AF72&lt;=$AI72),1,IF(AC72&gt;0,1-AF72/AC72,IF(AF72&lt;=0,1,0))),"")))))),
  "")</f>
        <v/>
      </c>
      <c r="AI72" s="35"/>
      <c r="AJ72" s="2"/>
      <c r="AK72" s="15"/>
      <c r="AL72" s="100"/>
      <c r="AM72" s="34"/>
      <c r="AN72" s="34"/>
      <c r="AO72" s="34"/>
      <c r="AP72" s="64" t="str">
        <f t="shared" ref="AP72" si="57">IF(AND(R72=1,ISNUMBER(U72),NOT(ISBLANK(W72)),ISNUMBER(AK72),AK72&lt;&gt;"NC",NOT(ISBLANK(AL72))),
        IF(AO72="S",12,IF(AN72="S",11,IF(AM72="S",10,IF(OR(ISBLANK(AM72),AM72="N"),9,"")))),"")</f>
        <v/>
      </c>
      <c r="AQ72" s="70" t="str">
        <f t="shared" ref="AQ72" si="58">IF(AND(ISNUMBER(S72),ISNUMBER(U72)),
        IF(ISNUMBER(AD72),
              IF(ISNUMBER(AP72),AVERAGE(S72,AD72,IF(ISNUMBER(AG72),AG72,$AQ$5),MIN(10,AP72)),AVERAGE(S72,AD72,IF(ISNUMBER(AG72),AG72,$AQ$5),U72)),
        AVERAGE(S72,U72)),
   "")</f>
        <v/>
      </c>
      <c r="AR72" s="72" t="str">
        <f t="shared" ref="AR72" si="59">IF(AND(ISNUMBER(S72),ISNUMBER(U72)),
        IF(ISNUMBER(AD72),
              IF(ISNUMBER(AP72),AVERAGE(S72,AD72,IF(ISNUMBER(AG72),AG72,IF(AD72&gt;1,AD72-1,AD72)),AP72),AVERAGE(S72,AD72,IF(ISNUMBER(AG72),AG72,IF(AD72&gt;1,AD72-1,AD72)),U72)),
        AVERAGE(S72,U72)),
       "")</f>
        <v/>
      </c>
      <c r="AS72" s="67" t="str">
        <f>IF(ISBLANK(U72),"",IF(NOT(ISBLANK(H72)),IF(ROUND(AR72,0)&gt;=12,"AAA",IF(ROUND(AR72,0)&gt;=11,"AA",IF(ROUND(AR72,0)&gt;=10,"A",IF(ROUND(AR72,0)&gt;=9,"BBB",IF(ROUND(AR72,0)&gt;=8,"BB",IF(ROUND(AR72,0)&gt;=7,"B",IF(ROUND(AR72,0)&gt;=6,"CCC",IF(ROUND(AR72,0)&gt;=5,"CC",IF(ROUND(AR72,0)&gt;=4,"C",IF(ROUND(AR72,0)&gt;=3,"DDD",IF(ROUND(AR72,0)&gt;=2,"DD","D"))))))))))),""))</f>
        <v/>
      </c>
    </row>
    <row r="73" spans="2:45" x14ac:dyDescent="0.35">
      <c r="B73" s="52"/>
      <c r="C73" s="28"/>
      <c r="D73" s="152" t="str">
        <f t="shared" si="1"/>
        <v/>
      </c>
      <c r="E73" s="74"/>
      <c r="F73" s="152" t="str">
        <f t="shared" si="2"/>
        <v/>
      </c>
      <c r="G73" s="76"/>
      <c r="H73" s="51"/>
      <c r="I73" s="111"/>
      <c r="J73" s="156"/>
      <c r="K73" s="156"/>
      <c r="L73" s="156"/>
      <c r="M73" s="156"/>
      <c r="N73" s="156"/>
      <c r="O73" s="156"/>
      <c r="P73" s="156"/>
      <c r="Q73" s="156"/>
      <c r="R73" s="156"/>
      <c r="S73" s="75" t="str">
        <f t="shared" si="3"/>
        <v/>
      </c>
      <c r="T73" s="30"/>
      <c r="U73" s="51"/>
      <c r="V73" s="25"/>
      <c r="W73" s="69"/>
      <c r="X73" s="34"/>
      <c r="Y73" s="34"/>
      <c r="Z73" s="29"/>
      <c r="AA73" s="34"/>
      <c r="AB73" s="35"/>
      <c r="AC73" s="35"/>
      <c r="AD73" s="65" t="str">
        <f t="shared" si="4"/>
        <v/>
      </c>
      <c r="AE73" s="157" t="str">
        <f t="shared" si="0"/>
        <v/>
      </c>
      <c r="AF73" s="34"/>
      <c r="AG73" s="65" t="str">
        <f t="shared" si="5"/>
        <v/>
      </c>
      <c r="AH73" s="157" t="str">
        <f t="shared" si="6"/>
        <v/>
      </c>
      <c r="AI73" s="35"/>
      <c r="AJ73" s="2"/>
      <c r="AK73" s="15"/>
      <c r="AL73" s="100"/>
      <c r="AM73" s="34"/>
      <c r="AN73" s="34"/>
      <c r="AO73" s="34"/>
      <c r="AP73" s="64" t="str">
        <f t="shared" si="7"/>
        <v/>
      </c>
      <c r="AQ73" s="70" t="str">
        <f t="shared" si="8"/>
        <v/>
      </c>
      <c r="AR73" s="72" t="str">
        <f t="shared" si="9"/>
        <v/>
      </c>
      <c r="AS73" s="67" t="str">
        <f>IF(ISBLANK(U73),"",IF(NOT(ISBLANK(H73)),IF(ROUND(AR73,0)&gt;=12,"AAA",IF(ROUND(AR73,0)&gt;=11,"AA",IF(ROUND(AR73,0)&gt;=10,"A",IF(ROUND(AR73,0)&gt;=9,"BBB",IF(ROUND(AR73,0)&gt;=8,"BB",IF(ROUND(AR73,0)&gt;=7,"B",IF(ROUND(AR73,0)&gt;=6,"CCC",IF(ROUND(AR73,0)&gt;=5,"CC",IF(ROUND(AR73,0)&gt;=4,"C",IF(ROUND(AR73,0)&gt;=3,"DDD",IF(ROUND(AR73,0)&gt;=2,"DD","D"))))))))))),""))</f>
        <v/>
      </c>
    </row>
    <row r="74" spans="2:45" ht="29" x14ac:dyDescent="0.35">
      <c r="B74" s="52" t="s">
        <v>173</v>
      </c>
      <c r="C74" s="28" t="s">
        <v>56</v>
      </c>
      <c r="D74" s="152">
        <f t="shared" si="1"/>
        <v>1</v>
      </c>
      <c r="E74" s="74" t="s">
        <v>20</v>
      </c>
      <c r="F74" s="152">
        <f t="shared" si="2"/>
        <v>1</v>
      </c>
      <c r="G74" s="76"/>
      <c r="H74" s="51"/>
      <c r="I74" s="111"/>
      <c r="J74" s="156"/>
      <c r="K74" s="156"/>
      <c r="L74" s="156"/>
      <c r="M74" s="156"/>
      <c r="N74" s="156"/>
      <c r="O74" s="156"/>
      <c r="P74" s="156"/>
      <c r="Q74" s="156"/>
      <c r="R74" s="156"/>
      <c r="S74" s="75" t="str">
        <f t="shared" si="3"/>
        <v/>
      </c>
      <c r="T74" s="30"/>
      <c r="U74" s="51"/>
      <c r="V74" s="25"/>
      <c r="W74" s="69"/>
      <c r="X74" s="34"/>
      <c r="Y74" s="34"/>
      <c r="Z74" s="29"/>
      <c r="AA74" s="34"/>
      <c r="AB74" s="35"/>
      <c r="AC74" s="35"/>
      <c r="AD74" s="65" t="str">
        <f t="shared" si="4"/>
        <v/>
      </c>
      <c r="AE74" s="157" t="str">
        <f t="shared" si="0"/>
        <v/>
      </c>
      <c r="AF74" s="34"/>
      <c r="AG74" s="65" t="str">
        <f t="shared" si="5"/>
        <v/>
      </c>
      <c r="AH74" s="157" t="str">
        <f t="shared" si="6"/>
        <v/>
      </c>
      <c r="AI74" s="35"/>
      <c r="AJ74" s="2"/>
      <c r="AK74" s="15"/>
      <c r="AL74" s="100"/>
      <c r="AM74" s="34"/>
      <c r="AN74" s="34"/>
      <c r="AO74" s="34"/>
      <c r="AP74" s="64" t="str">
        <f t="shared" si="7"/>
        <v/>
      </c>
      <c r="AQ74" s="70" t="str">
        <f t="shared" si="8"/>
        <v/>
      </c>
      <c r="AR74" s="72" t="str">
        <f t="shared" si="9"/>
        <v/>
      </c>
      <c r="AS74" s="67" t="str">
        <f>IF(ISBLANK(U74),"",IF(NOT(ISBLANK(H74)),IF(ROUND(AR74,0)&gt;=12,"AAA",IF(ROUND(AR74,0)&gt;=11,"AA",IF(ROUND(AR74,0)&gt;=10,"A",IF(ROUND(AR74,0)&gt;=9,"BBB",IF(ROUND(AR74,0)&gt;=8,"BB",IF(ROUND(AR74,0)&gt;=7,"B",IF(ROUND(AR74,0)&gt;=6,"CCC",IF(ROUND(AR74,0)&gt;=5,"CC",IF(ROUND(AR74,0)&gt;=4,"C",IF(ROUND(AR74,0)&gt;=3,"DDD",IF(ROUND(AR74,0)&gt;=2,"DD","D"))))))))))),""))</f>
        <v/>
      </c>
    </row>
    <row r="75" spans="2:45" ht="24" x14ac:dyDescent="0.35">
      <c r="B75" s="52"/>
      <c r="C75" s="28" t="s">
        <v>56</v>
      </c>
      <c r="D75" s="152">
        <f t="shared" si="1"/>
        <v>1</v>
      </c>
      <c r="E75" s="74" t="s">
        <v>22</v>
      </c>
      <c r="F75" s="152">
        <f t="shared" si="2"/>
        <v>1</v>
      </c>
      <c r="G75" s="76"/>
      <c r="H75" s="51"/>
      <c r="I75" s="111"/>
      <c r="J75" s="156"/>
      <c r="K75" s="156"/>
      <c r="L75" s="156"/>
      <c r="M75" s="156"/>
      <c r="N75" s="156"/>
      <c r="O75" s="156"/>
      <c r="P75" s="156"/>
      <c r="Q75" s="156"/>
      <c r="R75" s="156"/>
      <c r="S75" s="75" t="str">
        <f t="shared" si="3"/>
        <v/>
      </c>
      <c r="T75" s="30"/>
      <c r="U75" s="51"/>
      <c r="V75" s="25"/>
      <c r="W75" s="69"/>
      <c r="X75" s="34"/>
      <c r="Y75" s="34"/>
      <c r="Z75" s="29"/>
      <c r="AA75" s="34"/>
      <c r="AB75" s="35"/>
      <c r="AC75" s="35"/>
      <c r="AD75" s="65" t="str">
        <f t="shared" si="4"/>
        <v/>
      </c>
      <c r="AE75" s="157" t="str">
        <f t="shared" si="0"/>
        <v/>
      </c>
      <c r="AF75" s="34"/>
      <c r="AG75" s="65" t="str">
        <f t="shared" si="5"/>
        <v/>
      </c>
      <c r="AH75" s="157" t="str">
        <f t="shared" si="6"/>
        <v/>
      </c>
      <c r="AI75" s="35"/>
      <c r="AJ75" s="2"/>
      <c r="AK75" s="15"/>
      <c r="AL75" s="100"/>
      <c r="AM75" s="34"/>
      <c r="AN75" s="34"/>
      <c r="AO75" s="34"/>
      <c r="AP75" s="64" t="str">
        <f t="shared" si="7"/>
        <v/>
      </c>
      <c r="AQ75" s="70" t="str">
        <f t="shared" si="8"/>
        <v/>
      </c>
      <c r="AR75" s="72" t="str">
        <f t="shared" si="9"/>
        <v/>
      </c>
      <c r="AS75" s="67" t="str">
        <f>IF(ISBLANK(U75),"",IF(NOT(ISBLANK(H75)),IF(ROUND(AR75,0)&gt;=12,"AAA",IF(ROUND(AR75,0)&gt;=11,"AA",IF(ROUND(AR75,0)&gt;=10,"A",IF(ROUND(AR75,0)&gt;=9,"BBB",IF(ROUND(AR75,0)&gt;=8,"BB",IF(ROUND(AR75,0)&gt;=7,"B",IF(ROUND(AR75,0)&gt;=6,"CCC",IF(ROUND(AR75,0)&gt;=5,"CC",IF(ROUND(AR75,0)&gt;=4,"C",IF(ROUND(AR75,0)&gt;=3,"DDD",IF(ROUND(AR75,0)&gt;=2,"DD","D"))))))))))),""))</f>
        <v/>
      </c>
    </row>
    <row r="76" spans="2:45" x14ac:dyDescent="0.35">
      <c r="B76" s="52"/>
      <c r="C76" s="28"/>
      <c r="D76" s="152">
        <f t="shared" si="1"/>
        <v>0</v>
      </c>
      <c r="E76" s="74" t="s">
        <v>47</v>
      </c>
      <c r="F76" s="152">
        <f t="shared" si="2"/>
        <v>1</v>
      </c>
      <c r="G76" s="76"/>
      <c r="H76" s="51"/>
      <c r="I76" s="111"/>
      <c r="J76" s="156"/>
      <c r="K76" s="156"/>
      <c r="L76" s="156"/>
      <c r="M76" s="156"/>
      <c r="N76" s="156"/>
      <c r="O76" s="156"/>
      <c r="P76" s="156"/>
      <c r="Q76" s="156"/>
      <c r="R76" s="156"/>
      <c r="S76" s="75" t="str">
        <f t="shared" si="3"/>
        <v/>
      </c>
      <c r="T76" s="30"/>
      <c r="U76" s="51"/>
      <c r="V76" s="25"/>
      <c r="W76" s="69"/>
      <c r="X76" s="34"/>
      <c r="Y76" s="34"/>
      <c r="Z76" s="29"/>
      <c r="AA76" s="34"/>
      <c r="AB76" s="35"/>
      <c r="AC76" s="35"/>
      <c r="AD76" s="65" t="str">
        <f t="shared" si="4"/>
        <v/>
      </c>
      <c r="AE76" s="157" t="str">
        <f t="shared" si="0"/>
        <v/>
      </c>
      <c r="AF76" s="34"/>
      <c r="AG76" s="65" t="str">
        <f t="shared" si="5"/>
        <v/>
      </c>
      <c r="AH76" s="157" t="str">
        <f t="shared" si="6"/>
        <v/>
      </c>
      <c r="AI76" s="35"/>
      <c r="AJ76" s="2"/>
      <c r="AK76" s="15"/>
      <c r="AL76" s="100"/>
      <c r="AM76" s="34"/>
      <c r="AN76" s="34"/>
      <c r="AO76" s="34"/>
      <c r="AP76" s="64" t="str">
        <f t="shared" si="7"/>
        <v/>
      </c>
      <c r="AQ76" s="70" t="str">
        <f t="shared" si="8"/>
        <v/>
      </c>
      <c r="AR76" s="72" t="str">
        <f t="shared" si="9"/>
        <v/>
      </c>
      <c r="AS76" s="67" t="str">
        <f>IF(ISBLANK(U76),"",IF(NOT(ISBLANK(H76)),IF(ROUND(AR76,0)&gt;=12,"AAA",IF(ROUND(AR76,0)&gt;=11,"AA",IF(ROUND(AR76,0)&gt;=10,"A",IF(ROUND(AR76,0)&gt;=9,"BBB",IF(ROUND(AR76,0)&gt;=8,"BB",IF(ROUND(AR76,0)&gt;=7,"B",IF(ROUND(AR76,0)&gt;=6,"CCC",IF(ROUND(AR76,0)&gt;=5,"CC",IF(ROUND(AR76,0)&gt;=4,"C",IF(ROUND(AR76,0)&gt;=3,"DDD",IF(ROUND(AR76,0)&gt;=2,"DD","D"))))))))))),""))</f>
        <v/>
      </c>
    </row>
    <row r="77" spans="2:45" ht="24" x14ac:dyDescent="0.35">
      <c r="B77" s="52"/>
      <c r="C77" s="28"/>
      <c r="D77" s="152">
        <f t="shared" si="1"/>
        <v>0</v>
      </c>
      <c r="E77" s="74" t="s">
        <v>48</v>
      </c>
      <c r="F77" s="152">
        <f t="shared" si="2"/>
        <v>1</v>
      </c>
      <c r="G77" s="76"/>
      <c r="H77" s="51"/>
      <c r="I77" s="111"/>
      <c r="J77" s="156"/>
      <c r="K77" s="156"/>
      <c r="L77" s="156"/>
      <c r="M77" s="156"/>
      <c r="N77" s="156"/>
      <c r="O77" s="156"/>
      <c r="P77" s="156"/>
      <c r="Q77" s="156"/>
      <c r="R77" s="156"/>
      <c r="S77" s="75" t="str">
        <f t="shared" si="3"/>
        <v/>
      </c>
      <c r="T77" s="30"/>
      <c r="U77" s="51"/>
      <c r="V77" s="25"/>
      <c r="W77" s="69"/>
      <c r="X77" s="34"/>
      <c r="Y77" s="34"/>
      <c r="Z77" s="29"/>
      <c r="AA77" s="34"/>
      <c r="AB77" s="35"/>
      <c r="AC77" s="35"/>
      <c r="AD77" s="65" t="str">
        <f t="shared" si="4"/>
        <v/>
      </c>
      <c r="AE77" s="157" t="str">
        <f t="shared" ref="AE77:AE140" si="60">IF(AND(OR($Q77=1,$R77=1),ISNUMBER(AB77),ISNUMBER(AC77),NOT(ISBLANK($X77))),
        IF($X77="%",
              IF($AA77="C",IF(AC77&gt;=IF($AI77&lt;&gt;0,$AI77,100),1,(AC77-AB77)/IF($AI77&lt;&gt;0,$AI77,100)),IF($AA77="B",IF(AC77&lt;=IF($AI77&lt;&gt;0,$AI77,0),1,(AB77-AC77)/100),"")),
        IF($X77="i",
              IF($AA77="C",IF(AC77&gt;=IF($AI77&lt;&gt;0,$AI77,1),1,(AC77-AB77)/IF($AI77&lt;&gt;0,$AI77,1)),IF($AA77="B",IF(AC77&lt;=IF($AI77&lt;&gt;0,$AI77,0),1,(AB77-AC77)/1),"")),
         IF(OR($X77="‰",$X77="p1000",$X77="P1000"),
              IF($AA77="C",IF(AC77&gt;=IF($AI77&lt;&gt;0,$AI77,1000),1,(AC77-AB77)/IF($AI77&lt;&gt;0,$AI77,1000)),IF($AA77="B",IF(AC77&lt;=IF($AI77&lt;&gt;0,$AI77,0),1,(AB77-AC77)/1000),"")),
        IF(OR($X77="ppm",$X77="PPM"),
              IF($AA77="C",IF(AC77&gt;=IF($AI77&lt;&gt;0,$AI77,1000000),1,(AC77-AB77)/IF($AI77&lt;&gt;0,$AI77,1000000)),IF($AA77="B",IF(AC77&lt;=IF($AI77&lt;&gt;0,$AI77,0),1,(AB77-AC77)/1000000),"")),
        IF($AA77="C",IF(AND($AI77&lt;&gt;0,AC77&gt;=$AI77),1,IF(AB77&gt;0,AC77/AB77-1,IF(AC77&gt;0,1,0))),
        IF($AA77="B",IF(AND($AI77&lt;&gt;0,AC77&lt;=$AI77),1,IF(AB77&gt;0,1-AC77/AB77,IF(AC77&lt;=0,1,0))),"")))))),
  "")</f>
        <v/>
      </c>
      <c r="AF77" s="34"/>
      <c r="AG77" s="65" t="str">
        <f t="shared" si="5"/>
        <v/>
      </c>
      <c r="AH77" s="157" t="str">
        <f t="shared" si="6"/>
        <v/>
      </c>
      <c r="AI77" s="35"/>
      <c r="AJ77" s="2"/>
      <c r="AK77" s="15"/>
      <c r="AL77" s="100"/>
      <c r="AM77" s="34"/>
      <c r="AN77" s="34"/>
      <c r="AO77" s="34"/>
      <c r="AP77" s="64" t="str">
        <f t="shared" si="7"/>
        <v/>
      </c>
      <c r="AQ77" s="70" t="str">
        <f t="shared" si="8"/>
        <v/>
      </c>
      <c r="AR77" s="72" t="str">
        <f t="shared" si="9"/>
        <v/>
      </c>
      <c r="AS77" s="67" t="str">
        <f>IF(ISBLANK(U77),"",IF(NOT(ISBLANK(H77)),IF(ROUND(AR77,0)&gt;=12,"AAA",IF(ROUND(AR77,0)&gt;=11,"AA",IF(ROUND(AR77,0)&gt;=10,"A",IF(ROUND(AR77,0)&gt;=9,"BBB",IF(ROUND(AR77,0)&gt;=8,"BB",IF(ROUND(AR77,0)&gt;=7,"B",IF(ROUND(AR77,0)&gt;=6,"CCC",IF(ROUND(AR77,0)&gt;=5,"CC",IF(ROUND(AR77,0)&gt;=4,"C",IF(ROUND(AR77,0)&gt;=3,"DDD",IF(ROUND(AR77,0)&gt;=2,"DD","D"))))))))))),""))</f>
        <v/>
      </c>
    </row>
    <row r="78" spans="2:45" ht="29.65" customHeight="1" x14ac:dyDescent="0.35">
      <c r="B78" s="52"/>
      <c r="C78" s="28"/>
      <c r="D78" s="152">
        <f t="shared" ref="D78:D141" si="61">IF(ISBLANK(E78),"",IF(AND(NOT(ISBLANK(C78)), OR(C78="*",ISNUMBER(SEARCH(J$3,C78)),ISNUMBER(SEARCH(K$3,C78)),ISNUMBER(SEARCH(L$3,C78)),ISNUMBER(SEARCH(M$3,C78)),ISNUMBER(SEARCH(N$3,C78)))),1,0))</f>
        <v>0</v>
      </c>
      <c r="E78" s="74" t="s">
        <v>316</v>
      </c>
      <c r="F78" s="152">
        <f t="shared" ref="F78:F141" si="62">IF(ISBLANK(E78),"",IF(OR(ISNUMBER(SEARCH("N?o aplic?vel",G78))+ISNUMBER(SEARCH("N?o  aplic?vel",G78)),ISNUMBER(SEARCH("N?o   aplic?vel",G78))),0,1))</f>
        <v>1</v>
      </c>
      <c r="G78" s="76"/>
      <c r="H78" s="51"/>
      <c r="I78" s="111"/>
      <c r="J78" s="156"/>
      <c r="K78" s="156"/>
      <c r="L78" s="156"/>
      <c r="M78" s="156"/>
      <c r="N78" s="156"/>
      <c r="O78" s="156"/>
      <c r="P78" s="156"/>
      <c r="Q78" s="156"/>
      <c r="R78" s="156"/>
      <c r="S78" s="75" t="str">
        <f t="shared" ref="S78:S141" si="63">IF(COUNTBLANK(J78:R78)=COUNTIF(J$7:R$7,"&gt;0"),"",IF(SUM(J78:R78)&gt;0,MIN(12,ROUND((J78*J$7+K78*K$7+IF(N78=1,L78*L$7,L$7)+M78*M$7+N78*N$7+O78*O$7+P78*P$7+IF(R78=1,R78*R$7,Q78*Q$7))/(SUM(J$7:R$7)-Q$7-O$7)*12,0)),1))</f>
        <v/>
      </c>
      <c r="T78" s="30"/>
      <c r="U78" s="51"/>
      <c r="V78" s="25"/>
      <c r="W78" s="69"/>
      <c r="X78" s="34"/>
      <c r="Y78" s="34"/>
      <c r="Z78" s="29"/>
      <c r="AA78" s="34"/>
      <c r="AB78" s="35"/>
      <c r="AC78" s="35"/>
      <c r="AD78" s="65" t="str">
        <f t="shared" ref="AD78:AD141" si="64">IF(AND(NOT(ISBLANK($X78)),ISNUMBER(AE78)),
       IF(AE78&gt;=0.16,12, IF(AE78&gt;=0.14,11, IF(AE78&gt;=0.12,10, IF(AE78&gt;=0.1,9,IF(AE78&gt;=0.08,8,IF(AE78&gt;=0.06,7,IF(AE78&gt;=0.04,6,IF(AE78&gt;=0.02,5,IF(AE78&gt;0,4,3))))))))),
       "")</f>
        <v/>
      </c>
      <c r="AE78" s="157" t="str">
        <f t="shared" si="60"/>
        <v/>
      </c>
      <c r="AF78" s="34"/>
      <c r="AG78" s="65" t="str">
        <f t="shared" ref="AG78:AG141" si="65">IF(AND(NOT(ISBLANK($X78)),ISNUMBER(AH78)),
       IF(AH78&gt;=0.16,12, IF(AH78&gt;=0.14,11, IF(AH78&gt;=0.12,10, IF(AH78&gt;=0.1,9,IF(AH78&gt;=0.08,8,IF(AH78&gt;=0.06,7,IF(AH78&gt;=0.04,6,IF(AH78&gt;=0.02,5,IF(AH78&gt;0,4,3))))))))),
       IF(AND(NOT(ISBLANK($X78)),ISNUMBER(AD78)),MAX(3,AD78-1),""))</f>
        <v/>
      </c>
      <c r="AH78" s="157" t="str">
        <f t="shared" ref="AH78:AH141" si="66">IF(AND(OR($Q78=1,$R78=1),ISNUMBER(AC78),ISNUMBER(AF78),NOT(ISBLANK($X78))),
        IF($X78="%",
              IF($AA78="C",IF(AF78&gt;=IF($AI78&lt;&gt;0,$AI78,100),1,(AF78-AC78)/IF($AI78&lt;&gt;0,$AI78,100)),IF($AA78="B",IF(AF78&lt;=IF($AI78&lt;&gt;0,$AI78,0),1,(AC78-AF78)/100),"")),
        IF($X78="i",
              IF($AA78="C",IF(AF78&gt;=IF($AI78&lt;&gt;0,$AI78,1),1,(AF78-AC78)/IF($AI78&lt;&gt;0,$AI78,1)),IF($AA78="B",IF(AF78&lt;=IF($AI78&lt;&gt;0,$AI78,0),1,(AC78-AF78)/1),"")),
         IF(OR($X78="‰",$X78="p1000",$X78="P1000"),
              IF($AA78="C",IF(AF78&gt;=IF($AI78&lt;&gt;0,$AI78,1000),1,(AF78-AC78)/IF($AI78&lt;&gt;0,$AI78,1000)),IF($AA78="B",IF(AF78&lt;=IF($AI78&lt;&gt;0,$AI78,0),1,(AC78-AF78)/1000),"")),
        IF(OR($X78="ppm",$X78="PPM"),
              IF($AA78="C",IF(AF78&gt;=IF($AI78&lt;&gt;0,$AI78,1000000),1,(AF78-AC78)/IF($AI78&lt;&gt;0,$AI78,1000000)),IF($AA78="B",IF(AF78&lt;=IF($AI78&lt;&gt;0,$AI78,0),1,(AC78-AF78)/1000000),"")),
        IF($AA78="C",IF(AND($AI78&lt;&gt;0,AF78&gt;=$AI78),1,IF(AC78&gt;0,AF78/AC78-1,IF(AF78&gt;0,1,0))),
        IF($AA78="B",IF(AND($AI78&lt;&gt;0,AF78&lt;=$AI78),1,IF(AC78&gt;0,1-AF78/AC78,IF(AF78&lt;=0,1,0))),"")))))),
  "")</f>
        <v/>
      </c>
      <c r="AI78" s="35"/>
      <c r="AJ78" s="2"/>
      <c r="AK78" s="15"/>
      <c r="AL78" s="100"/>
      <c r="AM78" s="34"/>
      <c r="AN78" s="34"/>
      <c r="AO78" s="34"/>
      <c r="AP78" s="64" t="str">
        <f t="shared" ref="AP78:AP141" si="67">IF(AND(R78=1,ISNUMBER(U78),NOT(ISBLANK(W78)),ISNUMBER(AK78),AK78&lt;&gt;"NC",NOT(ISBLANK(AL78))),
        IF(AO78="S",12,IF(AN78="S",11,IF(AM78="S",10,IF(OR(ISBLANK(AM78),AM78="N"),9,"")))),"")</f>
        <v/>
      </c>
      <c r="AQ78" s="70" t="str">
        <f t="shared" ref="AQ78:AQ141" si="68">IF(AND(ISNUMBER(S78),ISNUMBER(U78)),
        IF(ISNUMBER(AD78),
              IF(ISNUMBER(AP78),AVERAGE(S78,AD78,IF(ISNUMBER(AG78),AG78,$AQ$5),MIN(10,AP78)),AVERAGE(S78,AD78,IF(ISNUMBER(AG78),AG78,$AQ$5),U78)),
        AVERAGE(S78,U78)),
   "")</f>
        <v/>
      </c>
      <c r="AR78" s="72" t="str">
        <f t="shared" ref="AR78:AR141" si="69">IF(AND(ISNUMBER(S78),ISNUMBER(U78)),
        IF(ISNUMBER(AD78),
              IF(ISNUMBER(AP78),AVERAGE(S78,AD78,IF(ISNUMBER(AG78),AG78,IF(AD78&gt;1,AD78-1,AD78)),AP78),AVERAGE(S78,AD78,IF(ISNUMBER(AG78),AG78,IF(AD78&gt;1,AD78-1,AD78)),U78)),
        AVERAGE(S78,U78)),
       "")</f>
        <v/>
      </c>
      <c r="AS78" s="67" t="str">
        <f>IF(ISBLANK(U78),"",IF(NOT(ISBLANK(H78)),IF(ROUND(AR78,0)&gt;=12,"AAA",IF(ROUND(AR78,0)&gt;=11,"AA",IF(ROUND(AR78,0)&gt;=10,"A",IF(ROUND(AR78,0)&gt;=9,"BBB",IF(ROUND(AR78,0)&gt;=8,"BB",IF(ROUND(AR78,0)&gt;=7,"B",IF(ROUND(AR78,0)&gt;=6,"CCC",IF(ROUND(AR78,0)&gt;=5,"CC",IF(ROUND(AR78,0)&gt;=4,"C",IF(ROUND(AR78,0)&gt;=3,"DDD",IF(ROUND(AR78,0)&gt;=2,"DD","D"))))))))))),""))</f>
        <v/>
      </c>
    </row>
    <row r="79" spans="2:45" x14ac:dyDescent="0.35">
      <c r="B79" s="52"/>
      <c r="C79" s="28"/>
      <c r="D79" s="152" t="str">
        <f t="shared" si="61"/>
        <v/>
      </c>
      <c r="E79" s="74"/>
      <c r="F79" s="152" t="str">
        <f t="shared" si="62"/>
        <v/>
      </c>
      <c r="G79" s="76"/>
      <c r="H79" s="51"/>
      <c r="I79" s="111"/>
      <c r="J79" s="156"/>
      <c r="K79" s="156"/>
      <c r="L79" s="156"/>
      <c r="M79" s="156"/>
      <c r="N79" s="156"/>
      <c r="O79" s="156"/>
      <c r="P79" s="156"/>
      <c r="Q79" s="156"/>
      <c r="R79" s="156"/>
      <c r="S79" s="75" t="str">
        <f t="shared" si="63"/>
        <v/>
      </c>
      <c r="T79" s="30"/>
      <c r="U79" s="51"/>
      <c r="V79" s="25"/>
      <c r="W79" s="69"/>
      <c r="X79" s="34"/>
      <c r="Y79" s="34"/>
      <c r="Z79" s="29"/>
      <c r="AA79" s="34"/>
      <c r="AB79" s="35"/>
      <c r="AC79" s="35"/>
      <c r="AD79" s="65" t="str">
        <f t="shared" si="64"/>
        <v/>
      </c>
      <c r="AE79" s="157" t="str">
        <f t="shared" si="60"/>
        <v/>
      </c>
      <c r="AF79" s="34"/>
      <c r="AG79" s="65" t="str">
        <f t="shared" si="65"/>
        <v/>
      </c>
      <c r="AH79" s="157" t="str">
        <f t="shared" si="66"/>
        <v/>
      </c>
      <c r="AI79" s="35"/>
      <c r="AJ79" s="2"/>
      <c r="AK79" s="15"/>
      <c r="AL79" s="100"/>
      <c r="AM79" s="34"/>
      <c r="AN79" s="34"/>
      <c r="AO79" s="34"/>
      <c r="AP79" s="64" t="str">
        <f t="shared" si="67"/>
        <v/>
      </c>
      <c r="AQ79" s="70" t="str">
        <f t="shared" si="68"/>
        <v/>
      </c>
      <c r="AR79" s="72" t="str">
        <f t="shared" si="69"/>
        <v/>
      </c>
      <c r="AS79" s="67" t="str">
        <f>IF(ISBLANK(U79),"",IF(NOT(ISBLANK(H79)),IF(ROUND(AR79,0)&gt;=12,"AAA",IF(ROUND(AR79,0)&gt;=11,"AA",IF(ROUND(AR79,0)&gt;=10,"A",IF(ROUND(AR79,0)&gt;=9,"BBB",IF(ROUND(AR79,0)&gt;=8,"BB",IF(ROUND(AR79,0)&gt;=7,"B",IF(ROUND(AR79,0)&gt;=6,"CCC",IF(ROUND(AR79,0)&gt;=5,"CC",IF(ROUND(AR79,0)&gt;=4,"C",IF(ROUND(AR79,0)&gt;=3,"DDD",IF(ROUND(AR79,0)&gt;=2,"DD","D"))))))))))),""))</f>
        <v/>
      </c>
    </row>
    <row r="80" spans="2:45" x14ac:dyDescent="0.35">
      <c r="B80" s="52"/>
      <c r="C80" s="28"/>
      <c r="D80" s="152" t="str">
        <f t="shared" si="61"/>
        <v/>
      </c>
      <c r="E80" s="74"/>
      <c r="F80" s="152" t="str">
        <f t="shared" si="62"/>
        <v/>
      </c>
      <c r="G80" s="76"/>
      <c r="H80" s="51"/>
      <c r="I80" s="111"/>
      <c r="J80" s="156"/>
      <c r="K80" s="156"/>
      <c r="L80" s="156"/>
      <c r="M80" s="156"/>
      <c r="N80" s="156"/>
      <c r="O80" s="156"/>
      <c r="P80" s="156"/>
      <c r="Q80" s="156"/>
      <c r="R80" s="156"/>
      <c r="S80" s="75" t="str">
        <f t="shared" si="63"/>
        <v/>
      </c>
      <c r="T80" s="30"/>
      <c r="U80" s="51"/>
      <c r="V80" s="25"/>
      <c r="W80" s="69"/>
      <c r="X80" s="34"/>
      <c r="Y80" s="34"/>
      <c r="Z80" s="29"/>
      <c r="AA80" s="34"/>
      <c r="AB80" s="35"/>
      <c r="AC80" s="35"/>
      <c r="AD80" s="65" t="str">
        <f t="shared" si="64"/>
        <v/>
      </c>
      <c r="AE80" s="157" t="str">
        <f t="shared" si="60"/>
        <v/>
      </c>
      <c r="AF80" s="34"/>
      <c r="AG80" s="65" t="str">
        <f t="shared" si="65"/>
        <v/>
      </c>
      <c r="AH80" s="157" t="str">
        <f t="shared" si="66"/>
        <v/>
      </c>
      <c r="AI80" s="35"/>
      <c r="AJ80" s="2"/>
      <c r="AK80" s="15"/>
      <c r="AL80" s="100"/>
      <c r="AM80" s="34"/>
      <c r="AN80" s="34"/>
      <c r="AO80" s="34"/>
      <c r="AP80" s="64" t="str">
        <f t="shared" si="67"/>
        <v/>
      </c>
      <c r="AQ80" s="70" t="str">
        <f t="shared" si="68"/>
        <v/>
      </c>
      <c r="AR80" s="72" t="str">
        <f t="shared" si="69"/>
        <v/>
      </c>
      <c r="AS80" s="67" t="str">
        <f>IF(ISBLANK(U80),"",IF(NOT(ISBLANK(H80)),IF(ROUND(AR80,0)&gt;=12,"AAA",IF(ROUND(AR80,0)&gt;=11,"AA",IF(ROUND(AR80,0)&gt;=10,"A",IF(ROUND(AR80,0)&gt;=9,"BBB",IF(ROUND(AR80,0)&gt;=8,"BB",IF(ROUND(AR80,0)&gt;=7,"B",IF(ROUND(AR80,0)&gt;=6,"CCC",IF(ROUND(AR80,0)&gt;=5,"CC",IF(ROUND(AR80,0)&gt;=4,"C",IF(ROUND(AR80,0)&gt;=3,"DDD",IF(ROUND(AR80,0)&gt;=2,"DD","D"))))))))))),""))</f>
        <v/>
      </c>
    </row>
    <row r="81" spans="2:45" x14ac:dyDescent="0.35">
      <c r="B81" s="52"/>
      <c r="C81" s="28"/>
      <c r="D81" s="152" t="str">
        <f t="shared" si="61"/>
        <v/>
      </c>
      <c r="E81" s="74"/>
      <c r="F81" s="152" t="str">
        <f t="shared" si="62"/>
        <v/>
      </c>
      <c r="G81" s="76"/>
      <c r="H81" s="51"/>
      <c r="I81" s="111"/>
      <c r="J81" s="156"/>
      <c r="K81" s="156"/>
      <c r="L81" s="156"/>
      <c r="M81" s="156"/>
      <c r="N81" s="156"/>
      <c r="O81" s="156"/>
      <c r="P81" s="156"/>
      <c r="Q81" s="156"/>
      <c r="R81" s="156"/>
      <c r="S81" s="75" t="str">
        <f t="shared" si="63"/>
        <v/>
      </c>
      <c r="T81" s="30"/>
      <c r="U81" s="51"/>
      <c r="V81" s="25"/>
      <c r="W81" s="69"/>
      <c r="X81" s="34"/>
      <c r="Y81" s="34"/>
      <c r="Z81" s="29"/>
      <c r="AA81" s="34"/>
      <c r="AB81" s="35"/>
      <c r="AC81" s="35"/>
      <c r="AD81" s="65" t="str">
        <f t="shared" si="64"/>
        <v/>
      </c>
      <c r="AE81" s="157" t="str">
        <f t="shared" si="60"/>
        <v/>
      </c>
      <c r="AF81" s="34"/>
      <c r="AG81" s="65" t="str">
        <f t="shared" si="65"/>
        <v/>
      </c>
      <c r="AH81" s="157" t="str">
        <f t="shared" si="66"/>
        <v/>
      </c>
      <c r="AI81" s="35"/>
      <c r="AJ81" s="2"/>
      <c r="AK81" s="15"/>
      <c r="AL81" s="100"/>
      <c r="AM81" s="34"/>
      <c r="AN81" s="34"/>
      <c r="AO81" s="34"/>
      <c r="AP81" s="64" t="str">
        <f t="shared" si="67"/>
        <v/>
      </c>
      <c r="AQ81" s="70" t="str">
        <f t="shared" si="68"/>
        <v/>
      </c>
      <c r="AR81" s="72" t="str">
        <f t="shared" si="69"/>
        <v/>
      </c>
      <c r="AS81" s="67" t="str">
        <f>IF(ISBLANK(U81),"",IF(NOT(ISBLANK(H81)),IF(ROUND(AR81,0)&gt;=12,"AAA",IF(ROUND(AR81,0)&gt;=11,"AA",IF(ROUND(AR81,0)&gt;=10,"A",IF(ROUND(AR81,0)&gt;=9,"BBB",IF(ROUND(AR81,0)&gt;=8,"BB",IF(ROUND(AR81,0)&gt;=7,"B",IF(ROUND(AR81,0)&gt;=6,"CCC",IF(ROUND(AR81,0)&gt;=5,"CC",IF(ROUND(AR81,0)&gt;=4,"C",IF(ROUND(AR81,0)&gt;=3,"DDD",IF(ROUND(AR81,0)&gt;=2,"DD","D"))))))))))),""))</f>
        <v/>
      </c>
    </row>
    <row r="82" spans="2:45" ht="29" x14ac:dyDescent="0.35">
      <c r="B82" s="52" t="s">
        <v>172</v>
      </c>
      <c r="C82" s="28" t="s">
        <v>9</v>
      </c>
      <c r="D82" s="152">
        <f t="shared" si="61"/>
        <v>0</v>
      </c>
      <c r="E82" s="178" t="s">
        <v>331</v>
      </c>
      <c r="F82" s="152">
        <f t="shared" si="62"/>
        <v>1</v>
      </c>
      <c r="G82" s="76"/>
      <c r="H82" s="51"/>
      <c r="I82" s="111"/>
      <c r="J82" s="156"/>
      <c r="K82" s="156"/>
      <c r="L82" s="156"/>
      <c r="M82" s="156"/>
      <c r="N82" s="156"/>
      <c r="O82" s="156"/>
      <c r="P82" s="156"/>
      <c r="Q82" s="156"/>
      <c r="R82" s="156"/>
      <c r="S82" s="75" t="str">
        <f t="shared" si="63"/>
        <v/>
      </c>
      <c r="T82" s="30"/>
      <c r="U82" s="51"/>
      <c r="V82" s="25"/>
      <c r="W82" s="69"/>
      <c r="X82" s="34"/>
      <c r="Y82" s="34"/>
      <c r="Z82" s="29"/>
      <c r="AA82" s="34"/>
      <c r="AB82" s="35"/>
      <c r="AC82" s="35"/>
      <c r="AD82" s="65" t="str">
        <f t="shared" si="64"/>
        <v/>
      </c>
      <c r="AE82" s="157" t="str">
        <f t="shared" si="60"/>
        <v/>
      </c>
      <c r="AF82" s="34"/>
      <c r="AG82" s="65" t="str">
        <f t="shared" si="65"/>
        <v/>
      </c>
      <c r="AH82" s="157" t="str">
        <f t="shared" si="66"/>
        <v/>
      </c>
      <c r="AI82" s="35"/>
      <c r="AJ82" s="2"/>
      <c r="AK82" s="15"/>
      <c r="AL82" s="100"/>
      <c r="AM82" s="34"/>
      <c r="AN82" s="34"/>
      <c r="AO82" s="34"/>
      <c r="AP82" s="64" t="str">
        <f t="shared" si="67"/>
        <v/>
      </c>
      <c r="AQ82" s="70" t="str">
        <f t="shared" si="68"/>
        <v/>
      </c>
      <c r="AR82" s="72" t="str">
        <f t="shared" si="69"/>
        <v/>
      </c>
      <c r="AS82" s="67" t="str">
        <f>IF(ISBLANK(U82),"",IF(NOT(ISBLANK(H82)),IF(ROUND(AR82,0)&gt;=12,"AAA",IF(ROUND(AR82,0)&gt;=11,"AA",IF(ROUND(AR82,0)&gt;=10,"A",IF(ROUND(AR82,0)&gt;=9,"BBB",IF(ROUND(AR82,0)&gt;=8,"BB",IF(ROUND(AR82,0)&gt;=7,"B",IF(ROUND(AR82,0)&gt;=6,"CCC",IF(ROUND(AR82,0)&gt;=5,"CC",IF(ROUND(AR82,0)&gt;=4,"C",IF(ROUND(AR82,0)&gt;=3,"DDD",IF(ROUND(AR82,0)&gt;=2,"DD","D"))))))))))),""))</f>
        <v/>
      </c>
    </row>
    <row r="83" spans="2:45" ht="36" x14ac:dyDescent="0.35">
      <c r="B83" s="52"/>
      <c r="C83" s="28" t="s">
        <v>10</v>
      </c>
      <c r="D83" s="152">
        <f t="shared" si="61"/>
        <v>0</v>
      </c>
      <c r="E83" s="178" t="s">
        <v>332</v>
      </c>
      <c r="F83" s="152">
        <f t="shared" si="62"/>
        <v>1</v>
      </c>
      <c r="G83" s="76"/>
      <c r="H83" s="51"/>
      <c r="I83" s="111"/>
      <c r="J83" s="156"/>
      <c r="K83" s="156"/>
      <c r="L83" s="156"/>
      <c r="M83" s="156"/>
      <c r="N83" s="156"/>
      <c r="O83" s="156"/>
      <c r="P83" s="156"/>
      <c r="Q83" s="156"/>
      <c r="R83" s="156"/>
      <c r="S83" s="75" t="str">
        <f t="shared" si="63"/>
        <v/>
      </c>
      <c r="T83" s="30"/>
      <c r="U83" s="51"/>
      <c r="V83" s="25"/>
      <c r="W83" s="69"/>
      <c r="X83" s="34"/>
      <c r="Y83" s="34"/>
      <c r="Z83" s="29"/>
      <c r="AA83" s="34"/>
      <c r="AB83" s="35"/>
      <c r="AC83" s="35"/>
      <c r="AD83" s="65" t="str">
        <f t="shared" si="64"/>
        <v/>
      </c>
      <c r="AE83" s="157" t="str">
        <f t="shared" si="60"/>
        <v/>
      </c>
      <c r="AF83" s="34"/>
      <c r="AG83" s="65" t="str">
        <f t="shared" si="65"/>
        <v/>
      </c>
      <c r="AH83" s="157" t="str">
        <f t="shared" si="66"/>
        <v/>
      </c>
      <c r="AI83" s="35"/>
      <c r="AJ83" s="2"/>
      <c r="AK83" s="15"/>
      <c r="AL83" s="100"/>
      <c r="AM83" s="34"/>
      <c r="AN83" s="34"/>
      <c r="AO83" s="34"/>
      <c r="AP83" s="64" t="str">
        <f t="shared" si="67"/>
        <v/>
      </c>
      <c r="AQ83" s="70" t="str">
        <f t="shared" si="68"/>
        <v/>
      </c>
      <c r="AR83" s="72" t="str">
        <f t="shared" si="69"/>
        <v/>
      </c>
      <c r="AS83" s="67" t="str">
        <f>IF(ISBLANK(U83),"",IF(NOT(ISBLANK(H83)),IF(ROUND(AR83,0)&gt;=12,"AAA",IF(ROUND(AR83,0)&gt;=11,"AA",IF(ROUND(AR83,0)&gt;=10,"A",IF(ROUND(AR83,0)&gt;=9,"BBB",IF(ROUND(AR83,0)&gt;=8,"BB",IF(ROUND(AR83,0)&gt;=7,"B",IF(ROUND(AR83,0)&gt;=6,"CCC",IF(ROUND(AR83,0)&gt;=5,"CC",IF(ROUND(AR83,0)&gt;=4,"C",IF(ROUND(AR83,0)&gt;=3,"DDD",IF(ROUND(AR83,0)&gt;=2,"DD","D"))))))))))),""))</f>
        <v/>
      </c>
    </row>
    <row r="84" spans="2:45" ht="24" x14ac:dyDescent="0.35">
      <c r="B84" s="52"/>
      <c r="C84" s="28" t="s">
        <v>32</v>
      </c>
      <c r="D84" s="152">
        <f t="shared" si="61"/>
        <v>0</v>
      </c>
      <c r="E84" s="178" t="s">
        <v>333</v>
      </c>
      <c r="F84" s="152">
        <f t="shared" si="62"/>
        <v>1</v>
      </c>
      <c r="G84" s="76"/>
      <c r="H84" s="51"/>
      <c r="I84" s="111"/>
      <c r="J84" s="156"/>
      <c r="K84" s="156"/>
      <c r="L84" s="156"/>
      <c r="M84" s="156"/>
      <c r="N84" s="156"/>
      <c r="O84" s="156"/>
      <c r="P84" s="156"/>
      <c r="Q84" s="156"/>
      <c r="R84" s="156"/>
      <c r="S84" s="75" t="str">
        <f t="shared" si="63"/>
        <v/>
      </c>
      <c r="T84" s="30"/>
      <c r="U84" s="51"/>
      <c r="V84" s="25"/>
      <c r="W84" s="69"/>
      <c r="X84" s="34"/>
      <c r="Y84" s="34"/>
      <c r="Z84" s="29"/>
      <c r="AA84" s="34"/>
      <c r="AB84" s="35"/>
      <c r="AC84" s="35"/>
      <c r="AD84" s="65" t="str">
        <f t="shared" si="64"/>
        <v/>
      </c>
      <c r="AE84" s="157" t="str">
        <f t="shared" si="60"/>
        <v/>
      </c>
      <c r="AF84" s="34"/>
      <c r="AG84" s="65" t="str">
        <f t="shared" si="65"/>
        <v/>
      </c>
      <c r="AH84" s="157" t="str">
        <f t="shared" si="66"/>
        <v/>
      </c>
      <c r="AI84" s="35"/>
      <c r="AJ84" s="2"/>
      <c r="AK84" s="15"/>
      <c r="AL84" s="100"/>
      <c r="AM84" s="34"/>
      <c r="AN84" s="34"/>
      <c r="AO84" s="34"/>
      <c r="AP84" s="64" t="str">
        <f t="shared" si="67"/>
        <v/>
      </c>
      <c r="AQ84" s="70" t="str">
        <f t="shared" si="68"/>
        <v/>
      </c>
      <c r="AR84" s="72" t="str">
        <f t="shared" si="69"/>
        <v/>
      </c>
      <c r="AS84" s="67" t="str">
        <f>IF(ISBLANK(U84),"",IF(NOT(ISBLANK(H84)),IF(ROUND(AR84,0)&gt;=12,"AAA",IF(ROUND(AR84,0)&gt;=11,"AA",IF(ROUND(AR84,0)&gt;=10,"A",IF(ROUND(AR84,0)&gt;=9,"BBB",IF(ROUND(AR84,0)&gt;=8,"BB",IF(ROUND(AR84,0)&gt;=7,"B",IF(ROUND(AR84,0)&gt;=6,"CCC",IF(ROUND(AR84,0)&gt;=5,"CC",IF(ROUND(AR84,0)&gt;=4,"C",IF(ROUND(AR84,0)&gt;=3,"DDD",IF(ROUND(AR84,0)&gt;=2,"DD","D"))))))))))),""))</f>
        <v/>
      </c>
    </row>
    <row r="85" spans="2:45" ht="36" x14ac:dyDescent="0.35">
      <c r="B85" s="52"/>
      <c r="C85" s="28" t="s">
        <v>11</v>
      </c>
      <c r="D85" s="152">
        <f t="shared" si="61"/>
        <v>0</v>
      </c>
      <c r="E85" s="178" t="s">
        <v>334</v>
      </c>
      <c r="F85" s="152">
        <f t="shared" si="62"/>
        <v>1</v>
      </c>
      <c r="G85" s="76"/>
      <c r="H85" s="51"/>
      <c r="I85" s="111"/>
      <c r="J85" s="156"/>
      <c r="K85" s="156"/>
      <c r="L85" s="156"/>
      <c r="M85" s="156"/>
      <c r="N85" s="156"/>
      <c r="O85" s="156"/>
      <c r="P85" s="156"/>
      <c r="Q85" s="156"/>
      <c r="R85" s="156"/>
      <c r="S85" s="75" t="str">
        <f t="shared" si="63"/>
        <v/>
      </c>
      <c r="T85" s="30"/>
      <c r="U85" s="51"/>
      <c r="V85" s="25"/>
      <c r="W85" s="69"/>
      <c r="X85" s="34"/>
      <c r="Y85" s="34"/>
      <c r="Z85" s="29"/>
      <c r="AA85" s="34"/>
      <c r="AB85" s="35"/>
      <c r="AC85" s="35"/>
      <c r="AD85" s="65" t="str">
        <f t="shared" si="64"/>
        <v/>
      </c>
      <c r="AE85" s="157" t="str">
        <f t="shared" si="60"/>
        <v/>
      </c>
      <c r="AF85" s="34"/>
      <c r="AG85" s="65" t="str">
        <f t="shared" si="65"/>
        <v/>
      </c>
      <c r="AH85" s="157" t="str">
        <f t="shared" si="66"/>
        <v/>
      </c>
      <c r="AI85" s="35"/>
      <c r="AJ85" s="2"/>
      <c r="AK85" s="15"/>
      <c r="AL85" s="100"/>
      <c r="AM85" s="34"/>
      <c r="AN85" s="34"/>
      <c r="AO85" s="34"/>
      <c r="AP85" s="64" t="str">
        <f t="shared" si="67"/>
        <v/>
      </c>
      <c r="AQ85" s="70" t="str">
        <f t="shared" si="68"/>
        <v/>
      </c>
      <c r="AR85" s="72" t="str">
        <f t="shared" si="69"/>
        <v/>
      </c>
      <c r="AS85" s="67" t="str">
        <f>IF(ISBLANK(U85),"",IF(NOT(ISBLANK(H85)),IF(ROUND(AR85,0)&gt;=12,"AAA",IF(ROUND(AR85,0)&gt;=11,"AA",IF(ROUND(AR85,0)&gt;=10,"A",IF(ROUND(AR85,0)&gt;=9,"BBB",IF(ROUND(AR85,0)&gt;=8,"BB",IF(ROUND(AR85,0)&gt;=7,"B",IF(ROUND(AR85,0)&gt;=6,"CCC",IF(ROUND(AR85,0)&gt;=5,"CC",IF(ROUND(AR85,0)&gt;=4,"C",IF(ROUND(AR85,0)&gt;=3,"DDD",IF(ROUND(AR85,0)&gt;=2,"DD","D"))))))))))),""))</f>
        <v/>
      </c>
    </row>
    <row r="86" spans="2:45" ht="24" x14ac:dyDescent="0.35">
      <c r="B86" s="52"/>
      <c r="C86" s="28"/>
      <c r="D86" s="152">
        <f t="shared" si="61"/>
        <v>0</v>
      </c>
      <c r="E86" s="178" t="s">
        <v>336</v>
      </c>
      <c r="F86" s="152">
        <f t="shared" si="62"/>
        <v>1</v>
      </c>
      <c r="G86" s="76"/>
      <c r="H86" s="51"/>
      <c r="I86" s="111"/>
      <c r="J86" s="156"/>
      <c r="K86" s="156"/>
      <c r="L86" s="156"/>
      <c r="M86" s="156"/>
      <c r="N86" s="156"/>
      <c r="O86" s="156"/>
      <c r="P86" s="156"/>
      <c r="Q86" s="156"/>
      <c r="R86" s="156"/>
      <c r="S86" s="75" t="str">
        <f t="shared" si="63"/>
        <v/>
      </c>
      <c r="T86" s="30"/>
      <c r="U86" s="51"/>
      <c r="V86" s="25"/>
      <c r="W86" s="69"/>
      <c r="X86" s="34"/>
      <c r="Y86" s="34"/>
      <c r="Z86" s="29"/>
      <c r="AA86" s="34"/>
      <c r="AB86" s="35"/>
      <c r="AC86" s="35"/>
      <c r="AD86" s="65" t="str">
        <f t="shared" si="64"/>
        <v/>
      </c>
      <c r="AE86" s="157" t="str">
        <f t="shared" si="60"/>
        <v/>
      </c>
      <c r="AF86" s="34"/>
      <c r="AG86" s="65" t="str">
        <f t="shared" si="65"/>
        <v/>
      </c>
      <c r="AH86" s="157" t="str">
        <f t="shared" si="66"/>
        <v/>
      </c>
      <c r="AI86" s="35"/>
      <c r="AJ86" s="2"/>
      <c r="AK86" s="15"/>
      <c r="AL86" s="100"/>
      <c r="AM86" s="34"/>
      <c r="AN86" s="34"/>
      <c r="AO86" s="34"/>
      <c r="AP86" s="64" t="str">
        <f t="shared" si="67"/>
        <v/>
      </c>
      <c r="AQ86" s="70" t="str">
        <f t="shared" si="68"/>
        <v/>
      </c>
      <c r="AR86" s="72" t="str">
        <f t="shared" si="69"/>
        <v/>
      </c>
      <c r="AS86" s="67" t="str">
        <f>IF(ISBLANK(U86),"",IF(NOT(ISBLANK(H86)),IF(ROUND(AR86,0)&gt;=12,"AAA",IF(ROUND(AR86,0)&gt;=11,"AA",IF(ROUND(AR86,0)&gt;=10,"A",IF(ROUND(AR86,0)&gt;=9,"BBB",IF(ROUND(AR86,0)&gt;=8,"BB",IF(ROUND(AR86,0)&gt;=7,"B",IF(ROUND(AR86,0)&gt;=6,"CCC",IF(ROUND(AR86,0)&gt;=5,"CC",IF(ROUND(AR86,0)&gt;=4,"C",IF(ROUND(AR86,0)&gt;=3,"DDD",IF(ROUND(AR86,0)&gt;=2,"DD","D"))))))))))),""))</f>
        <v/>
      </c>
    </row>
    <row r="87" spans="2:45" ht="24" x14ac:dyDescent="0.35">
      <c r="B87" s="52"/>
      <c r="C87" s="28"/>
      <c r="D87" s="152">
        <f t="shared" si="61"/>
        <v>0</v>
      </c>
      <c r="E87" s="178" t="s">
        <v>335</v>
      </c>
      <c r="F87" s="152">
        <f t="shared" si="62"/>
        <v>1</v>
      </c>
      <c r="G87" s="76"/>
      <c r="H87" s="51"/>
      <c r="I87" s="111"/>
      <c r="J87" s="156"/>
      <c r="K87" s="156"/>
      <c r="L87" s="156"/>
      <c r="M87" s="156"/>
      <c r="N87" s="156"/>
      <c r="O87" s="156"/>
      <c r="P87" s="156"/>
      <c r="Q87" s="156"/>
      <c r="R87" s="156"/>
      <c r="S87" s="75" t="str">
        <f t="shared" si="63"/>
        <v/>
      </c>
      <c r="T87" s="30"/>
      <c r="U87" s="51"/>
      <c r="V87" s="25"/>
      <c r="W87" s="69"/>
      <c r="X87" s="34"/>
      <c r="Y87" s="34"/>
      <c r="Z87" s="29"/>
      <c r="AA87" s="34"/>
      <c r="AB87" s="35"/>
      <c r="AC87" s="35"/>
      <c r="AD87" s="65" t="str">
        <f t="shared" si="64"/>
        <v/>
      </c>
      <c r="AE87" s="157" t="str">
        <f t="shared" si="60"/>
        <v/>
      </c>
      <c r="AF87" s="34"/>
      <c r="AG87" s="65" t="str">
        <f t="shared" si="65"/>
        <v/>
      </c>
      <c r="AH87" s="157" t="str">
        <f t="shared" si="66"/>
        <v/>
      </c>
      <c r="AI87" s="35"/>
      <c r="AJ87" s="2"/>
      <c r="AK87" s="15"/>
      <c r="AL87" s="100"/>
      <c r="AM87" s="34"/>
      <c r="AN87" s="34"/>
      <c r="AO87" s="34"/>
      <c r="AP87" s="64" t="str">
        <f t="shared" si="67"/>
        <v/>
      </c>
      <c r="AQ87" s="70" t="str">
        <f t="shared" si="68"/>
        <v/>
      </c>
      <c r="AR87" s="72" t="str">
        <f t="shared" si="69"/>
        <v/>
      </c>
      <c r="AS87" s="67" t="str">
        <f>IF(ISBLANK(U87),"",IF(NOT(ISBLANK(H87)),IF(ROUND(AR87,0)&gt;=12,"AAA",IF(ROUND(AR87,0)&gt;=11,"AA",IF(ROUND(AR87,0)&gt;=10,"A",IF(ROUND(AR87,0)&gt;=9,"BBB",IF(ROUND(AR87,0)&gt;=8,"BB",IF(ROUND(AR87,0)&gt;=7,"B",IF(ROUND(AR87,0)&gt;=6,"CCC",IF(ROUND(AR87,0)&gt;=5,"CC",IF(ROUND(AR87,0)&gt;=4,"C",IF(ROUND(AR87,0)&gt;=3,"DDD",IF(ROUND(AR87,0)&gt;=2,"DD","D"))))))))))),""))</f>
        <v/>
      </c>
    </row>
    <row r="88" spans="2:45" x14ac:dyDescent="0.35">
      <c r="B88" s="52"/>
      <c r="C88" s="28"/>
      <c r="D88" s="152" t="str">
        <f t="shared" si="61"/>
        <v/>
      </c>
      <c r="E88" s="74"/>
      <c r="F88" s="152" t="str">
        <f t="shared" si="62"/>
        <v/>
      </c>
      <c r="G88" s="76"/>
      <c r="H88" s="51"/>
      <c r="I88" s="111"/>
      <c r="J88" s="156"/>
      <c r="K88" s="156"/>
      <c r="L88" s="156"/>
      <c r="M88" s="156"/>
      <c r="N88" s="156"/>
      <c r="O88" s="156"/>
      <c r="P88" s="156"/>
      <c r="Q88" s="156"/>
      <c r="R88" s="156"/>
      <c r="S88" s="75" t="str">
        <f t="shared" si="63"/>
        <v/>
      </c>
      <c r="T88" s="30"/>
      <c r="U88" s="51"/>
      <c r="V88" s="25"/>
      <c r="W88" s="69"/>
      <c r="X88" s="34"/>
      <c r="Y88" s="34"/>
      <c r="Z88" s="29"/>
      <c r="AA88" s="34"/>
      <c r="AB88" s="35"/>
      <c r="AC88" s="35"/>
      <c r="AD88" s="65" t="str">
        <f t="shared" si="64"/>
        <v/>
      </c>
      <c r="AE88" s="157" t="str">
        <f t="shared" si="60"/>
        <v/>
      </c>
      <c r="AF88" s="34"/>
      <c r="AG88" s="65" t="str">
        <f t="shared" si="65"/>
        <v/>
      </c>
      <c r="AH88" s="157" t="str">
        <f t="shared" si="66"/>
        <v/>
      </c>
      <c r="AI88" s="35"/>
      <c r="AJ88" s="2"/>
      <c r="AK88" s="15"/>
      <c r="AL88" s="100"/>
      <c r="AM88" s="34"/>
      <c r="AN88" s="34"/>
      <c r="AO88" s="34"/>
      <c r="AP88" s="64" t="str">
        <f t="shared" si="67"/>
        <v/>
      </c>
      <c r="AQ88" s="70" t="str">
        <f t="shared" si="68"/>
        <v/>
      </c>
      <c r="AR88" s="72" t="str">
        <f t="shared" si="69"/>
        <v/>
      </c>
      <c r="AS88" s="67" t="str">
        <f>IF(ISBLANK(U88),"",IF(NOT(ISBLANK(H88)),IF(ROUND(AR88,0)&gt;=12,"AAA",IF(ROUND(AR88,0)&gt;=11,"AA",IF(ROUND(AR88,0)&gt;=10,"A",IF(ROUND(AR88,0)&gt;=9,"BBB",IF(ROUND(AR88,0)&gt;=8,"BB",IF(ROUND(AR88,0)&gt;=7,"B",IF(ROUND(AR88,0)&gt;=6,"CCC",IF(ROUND(AR88,0)&gt;=5,"CC",IF(ROUND(AR88,0)&gt;=4,"C",IF(ROUND(AR88,0)&gt;=3,"DDD",IF(ROUND(AR88,0)&gt;=2,"DD","D"))))))))))),""))</f>
        <v/>
      </c>
    </row>
    <row r="89" spans="2:45" x14ac:dyDescent="0.35">
      <c r="B89" s="52"/>
      <c r="C89" s="28"/>
      <c r="D89" s="152" t="str">
        <f t="shared" si="61"/>
        <v/>
      </c>
      <c r="E89" s="74"/>
      <c r="F89" s="152" t="str">
        <f t="shared" si="62"/>
        <v/>
      </c>
      <c r="G89" s="76"/>
      <c r="H89" s="51"/>
      <c r="I89" s="111"/>
      <c r="J89" s="156"/>
      <c r="K89" s="156"/>
      <c r="L89" s="156"/>
      <c r="M89" s="156"/>
      <c r="N89" s="156"/>
      <c r="O89" s="156"/>
      <c r="P89" s="156"/>
      <c r="Q89" s="156"/>
      <c r="R89" s="156"/>
      <c r="S89" s="75" t="str">
        <f t="shared" si="63"/>
        <v/>
      </c>
      <c r="T89" s="30"/>
      <c r="U89" s="51"/>
      <c r="V89" s="25"/>
      <c r="W89" s="69"/>
      <c r="X89" s="34"/>
      <c r="Y89" s="34"/>
      <c r="Z89" s="29"/>
      <c r="AA89" s="34"/>
      <c r="AB89" s="35"/>
      <c r="AC89" s="35"/>
      <c r="AD89" s="65" t="str">
        <f t="shared" si="64"/>
        <v/>
      </c>
      <c r="AE89" s="157" t="str">
        <f t="shared" si="60"/>
        <v/>
      </c>
      <c r="AF89" s="34"/>
      <c r="AG89" s="65" t="str">
        <f t="shared" si="65"/>
        <v/>
      </c>
      <c r="AH89" s="157" t="str">
        <f t="shared" si="66"/>
        <v/>
      </c>
      <c r="AI89" s="35"/>
      <c r="AJ89" s="2"/>
      <c r="AK89" s="15"/>
      <c r="AL89" s="100"/>
      <c r="AM89" s="34"/>
      <c r="AN89" s="34"/>
      <c r="AO89" s="34"/>
      <c r="AP89" s="64" t="str">
        <f t="shared" si="67"/>
        <v/>
      </c>
      <c r="AQ89" s="70" t="str">
        <f t="shared" si="68"/>
        <v/>
      </c>
      <c r="AR89" s="72" t="str">
        <f t="shared" si="69"/>
        <v/>
      </c>
      <c r="AS89" s="67" t="str">
        <f>IF(ISBLANK(U89),"",IF(NOT(ISBLANK(H89)),IF(ROUND(AR89,0)&gt;=12,"AAA",IF(ROUND(AR89,0)&gt;=11,"AA",IF(ROUND(AR89,0)&gt;=10,"A",IF(ROUND(AR89,0)&gt;=9,"BBB",IF(ROUND(AR89,0)&gt;=8,"BB",IF(ROUND(AR89,0)&gt;=7,"B",IF(ROUND(AR89,0)&gt;=6,"CCC",IF(ROUND(AR89,0)&gt;=5,"CC",IF(ROUND(AR89,0)&gt;=4,"C",IF(ROUND(AR89,0)&gt;=3,"DDD",IF(ROUND(AR89,0)&gt;=2,"DD","D"))))))))))),""))</f>
        <v/>
      </c>
    </row>
    <row r="90" spans="2:45" x14ac:dyDescent="0.35">
      <c r="B90" s="52"/>
      <c r="C90" s="28"/>
      <c r="D90" s="152" t="str">
        <f t="shared" si="61"/>
        <v/>
      </c>
      <c r="E90" s="74"/>
      <c r="F90" s="152" t="str">
        <f t="shared" si="62"/>
        <v/>
      </c>
      <c r="G90" s="76"/>
      <c r="H90" s="51"/>
      <c r="I90" s="111"/>
      <c r="J90" s="156"/>
      <c r="K90" s="156"/>
      <c r="L90" s="156"/>
      <c r="M90" s="156"/>
      <c r="N90" s="156"/>
      <c r="O90" s="156"/>
      <c r="P90" s="156"/>
      <c r="Q90" s="156"/>
      <c r="R90" s="156"/>
      <c r="S90" s="75" t="str">
        <f t="shared" si="63"/>
        <v/>
      </c>
      <c r="T90" s="30"/>
      <c r="U90" s="51"/>
      <c r="V90" s="25"/>
      <c r="W90" s="69"/>
      <c r="X90" s="34"/>
      <c r="Y90" s="34"/>
      <c r="Z90" s="29"/>
      <c r="AA90" s="34"/>
      <c r="AB90" s="35"/>
      <c r="AC90" s="35"/>
      <c r="AD90" s="65" t="str">
        <f t="shared" si="64"/>
        <v/>
      </c>
      <c r="AE90" s="157" t="str">
        <f t="shared" si="60"/>
        <v/>
      </c>
      <c r="AF90" s="34"/>
      <c r="AG90" s="65" t="str">
        <f t="shared" si="65"/>
        <v/>
      </c>
      <c r="AH90" s="157" t="str">
        <f t="shared" si="66"/>
        <v/>
      </c>
      <c r="AI90" s="35"/>
      <c r="AJ90" s="2"/>
      <c r="AK90" s="15"/>
      <c r="AL90" s="100"/>
      <c r="AM90" s="34"/>
      <c r="AN90" s="34"/>
      <c r="AO90" s="34"/>
      <c r="AP90" s="64" t="str">
        <f t="shared" si="67"/>
        <v/>
      </c>
      <c r="AQ90" s="70" t="str">
        <f t="shared" si="68"/>
        <v/>
      </c>
      <c r="AR90" s="72" t="str">
        <f t="shared" si="69"/>
        <v/>
      </c>
      <c r="AS90" s="67" t="str">
        <f>IF(ISBLANK(U90),"",IF(NOT(ISBLANK(H90)),IF(ROUND(AR90,0)&gt;=12,"AAA",IF(ROUND(AR90,0)&gt;=11,"AA",IF(ROUND(AR90,0)&gt;=10,"A",IF(ROUND(AR90,0)&gt;=9,"BBB",IF(ROUND(AR90,0)&gt;=8,"BB",IF(ROUND(AR90,0)&gt;=7,"B",IF(ROUND(AR90,0)&gt;=6,"CCC",IF(ROUND(AR90,0)&gt;=5,"CC",IF(ROUND(AR90,0)&gt;=4,"C",IF(ROUND(AR90,0)&gt;=3,"DDD",IF(ROUND(AR90,0)&gt;=2,"DD","D"))))))))))),""))</f>
        <v/>
      </c>
    </row>
    <row r="91" spans="2:45" ht="29" x14ac:dyDescent="0.35">
      <c r="B91" s="52" t="s">
        <v>175</v>
      </c>
      <c r="C91" s="28" t="s">
        <v>56</v>
      </c>
      <c r="D91" s="152">
        <f t="shared" si="61"/>
        <v>1</v>
      </c>
      <c r="E91" s="74" t="s">
        <v>120</v>
      </c>
      <c r="F91" s="152">
        <f t="shared" si="62"/>
        <v>1</v>
      </c>
      <c r="G91" s="76"/>
      <c r="H91" s="51"/>
      <c r="I91" s="111"/>
      <c r="J91" s="156"/>
      <c r="K91" s="156"/>
      <c r="L91" s="156"/>
      <c r="M91" s="156"/>
      <c r="N91" s="156"/>
      <c r="O91" s="156"/>
      <c r="P91" s="156"/>
      <c r="Q91" s="156"/>
      <c r="R91" s="156"/>
      <c r="S91" s="75" t="str">
        <f t="shared" si="63"/>
        <v/>
      </c>
      <c r="T91" s="30"/>
      <c r="U91" s="51"/>
      <c r="V91" s="25"/>
      <c r="W91" s="69"/>
      <c r="X91" s="34"/>
      <c r="Y91" s="34"/>
      <c r="Z91" s="29"/>
      <c r="AA91" s="34"/>
      <c r="AB91" s="35"/>
      <c r="AC91" s="35"/>
      <c r="AD91" s="65" t="str">
        <f t="shared" si="64"/>
        <v/>
      </c>
      <c r="AE91" s="157" t="str">
        <f t="shared" si="60"/>
        <v/>
      </c>
      <c r="AF91" s="34"/>
      <c r="AG91" s="65" t="str">
        <f t="shared" si="65"/>
        <v/>
      </c>
      <c r="AH91" s="157" t="str">
        <f t="shared" si="66"/>
        <v/>
      </c>
      <c r="AI91" s="35"/>
      <c r="AJ91" s="2"/>
      <c r="AK91" s="15"/>
      <c r="AL91" s="100"/>
      <c r="AM91" s="34"/>
      <c r="AN91" s="34"/>
      <c r="AO91" s="34"/>
      <c r="AP91" s="64" t="str">
        <f t="shared" si="67"/>
        <v/>
      </c>
      <c r="AQ91" s="70" t="str">
        <f t="shared" si="68"/>
        <v/>
      </c>
      <c r="AR91" s="72" t="str">
        <f t="shared" si="69"/>
        <v/>
      </c>
      <c r="AS91" s="67" t="str">
        <f>IF(ISBLANK(U91),"",IF(NOT(ISBLANK(H91)),IF(ROUND(AR91,0)&gt;=12,"AAA",IF(ROUND(AR91,0)&gt;=11,"AA",IF(ROUND(AR91,0)&gt;=10,"A",IF(ROUND(AR91,0)&gt;=9,"BBB",IF(ROUND(AR91,0)&gt;=8,"BB",IF(ROUND(AR91,0)&gt;=7,"B",IF(ROUND(AR91,0)&gt;=6,"CCC",IF(ROUND(AR91,0)&gt;=5,"CC",IF(ROUND(AR91,0)&gt;=4,"C",IF(ROUND(AR91,0)&gt;=3,"DDD",IF(ROUND(AR91,0)&gt;=2,"DD","D"))))))))))),""))</f>
        <v/>
      </c>
    </row>
    <row r="92" spans="2:45" ht="24" x14ac:dyDescent="0.35">
      <c r="B92" s="52"/>
      <c r="C92" s="28" t="s">
        <v>12</v>
      </c>
      <c r="D92" s="152">
        <f t="shared" si="61"/>
        <v>0</v>
      </c>
      <c r="E92" s="74" t="s">
        <v>23</v>
      </c>
      <c r="F92" s="152">
        <f t="shared" si="62"/>
        <v>1</v>
      </c>
      <c r="G92" s="76"/>
      <c r="H92" s="51"/>
      <c r="I92" s="111"/>
      <c r="J92" s="156"/>
      <c r="K92" s="156"/>
      <c r="L92" s="156"/>
      <c r="M92" s="156"/>
      <c r="N92" s="156"/>
      <c r="O92" s="156"/>
      <c r="P92" s="156"/>
      <c r="Q92" s="156"/>
      <c r="R92" s="156"/>
      <c r="S92" s="75" t="str">
        <f t="shared" si="63"/>
        <v/>
      </c>
      <c r="T92" s="30"/>
      <c r="U92" s="51"/>
      <c r="V92" s="25"/>
      <c r="W92" s="69"/>
      <c r="X92" s="34"/>
      <c r="Y92" s="34"/>
      <c r="Z92" s="29"/>
      <c r="AA92" s="34"/>
      <c r="AB92" s="35"/>
      <c r="AC92" s="35"/>
      <c r="AD92" s="65" t="str">
        <f t="shared" si="64"/>
        <v/>
      </c>
      <c r="AE92" s="157" t="str">
        <f t="shared" si="60"/>
        <v/>
      </c>
      <c r="AF92" s="34"/>
      <c r="AG92" s="65" t="str">
        <f t="shared" si="65"/>
        <v/>
      </c>
      <c r="AH92" s="157" t="str">
        <f t="shared" si="66"/>
        <v/>
      </c>
      <c r="AI92" s="35"/>
      <c r="AJ92" s="2"/>
      <c r="AK92" s="15"/>
      <c r="AL92" s="100"/>
      <c r="AM92" s="34"/>
      <c r="AN92" s="34"/>
      <c r="AO92" s="34"/>
      <c r="AP92" s="64" t="str">
        <f t="shared" si="67"/>
        <v/>
      </c>
      <c r="AQ92" s="70" t="str">
        <f t="shared" si="68"/>
        <v/>
      </c>
      <c r="AR92" s="72" t="str">
        <f t="shared" si="69"/>
        <v/>
      </c>
      <c r="AS92" s="67" t="str">
        <f>IF(ISBLANK(U92),"",IF(NOT(ISBLANK(H92)),IF(ROUND(AR92,0)&gt;=12,"AAA",IF(ROUND(AR92,0)&gt;=11,"AA",IF(ROUND(AR92,0)&gt;=10,"A",IF(ROUND(AR92,0)&gt;=9,"BBB",IF(ROUND(AR92,0)&gt;=8,"BB",IF(ROUND(AR92,0)&gt;=7,"B",IF(ROUND(AR92,0)&gt;=6,"CCC",IF(ROUND(AR92,0)&gt;=5,"CC",IF(ROUND(AR92,0)&gt;=4,"C",IF(ROUND(AR92,0)&gt;=3,"DDD",IF(ROUND(AR92,0)&gt;=2,"DD","D"))))))))))),""))</f>
        <v/>
      </c>
    </row>
    <row r="93" spans="2:45" ht="24" x14ac:dyDescent="0.35">
      <c r="B93" s="52"/>
      <c r="C93" s="28" t="s">
        <v>56</v>
      </c>
      <c r="D93" s="152">
        <f t="shared" si="61"/>
        <v>1</v>
      </c>
      <c r="E93" s="74" t="s">
        <v>114</v>
      </c>
      <c r="F93" s="152">
        <f t="shared" si="62"/>
        <v>1</v>
      </c>
      <c r="G93" s="76"/>
      <c r="H93" s="51"/>
      <c r="I93" s="111"/>
      <c r="J93" s="156"/>
      <c r="K93" s="156"/>
      <c r="L93" s="156"/>
      <c r="M93" s="156"/>
      <c r="N93" s="156"/>
      <c r="O93" s="156"/>
      <c r="P93" s="156"/>
      <c r="Q93" s="156"/>
      <c r="R93" s="156"/>
      <c r="S93" s="75" t="str">
        <f t="shared" si="63"/>
        <v/>
      </c>
      <c r="T93" s="30"/>
      <c r="U93" s="51"/>
      <c r="V93" s="25"/>
      <c r="W93" s="69"/>
      <c r="X93" s="34"/>
      <c r="Y93" s="34"/>
      <c r="Z93" s="29"/>
      <c r="AA93" s="34"/>
      <c r="AB93" s="35"/>
      <c r="AC93" s="35"/>
      <c r="AD93" s="65" t="str">
        <f t="shared" si="64"/>
        <v/>
      </c>
      <c r="AE93" s="157" t="str">
        <f t="shared" si="60"/>
        <v/>
      </c>
      <c r="AF93" s="34"/>
      <c r="AG93" s="65" t="str">
        <f t="shared" si="65"/>
        <v/>
      </c>
      <c r="AH93" s="157" t="str">
        <f t="shared" si="66"/>
        <v/>
      </c>
      <c r="AI93" s="35"/>
      <c r="AJ93" s="2"/>
      <c r="AK93" s="15"/>
      <c r="AL93" s="100"/>
      <c r="AM93" s="34"/>
      <c r="AN93" s="34"/>
      <c r="AO93" s="34"/>
      <c r="AP93" s="64" t="str">
        <f t="shared" si="67"/>
        <v/>
      </c>
      <c r="AQ93" s="70" t="str">
        <f t="shared" si="68"/>
        <v/>
      </c>
      <c r="AR93" s="72" t="str">
        <f t="shared" si="69"/>
        <v/>
      </c>
      <c r="AS93" s="67" t="str">
        <f>IF(ISBLANK(U93),"",IF(NOT(ISBLANK(H93)),IF(ROUND(AR93,0)&gt;=12,"AAA",IF(ROUND(AR93,0)&gt;=11,"AA",IF(ROUND(AR93,0)&gt;=10,"A",IF(ROUND(AR93,0)&gt;=9,"BBB",IF(ROUND(AR93,0)&gt;=8,"BB",IF(ROUND(AR93,0)&gt;=7,"B",IF(ROUND(AR93,0)&gt;=6,"CCC",IF(ROUND(AR93,0)&gt;=5,"CC",IF(ROUND(AR93,0)&gt;=4,"C",IF(ROUND(AR93,0)&gt;=3,"DDD",IF(ROUND(AR93,0)&gt;=2,"DD","D"))))))))))),""))</f>
        <v/>
      </c>
    </row>
    <row r="94" spans="2:45" x14ac:dyDescent="0.35">
      <c r="B94" s="52"/>
      <c r="C94" s="28"/>
      <c r="D94" s="152">
        <f t="shared" si="61"/>
        <v>0</v>
      </c>
      <c r="E94" s="74" t="s">
        <v>49</v>
      </c>
      <c r="F94" s="152">
        <f t="shared" si="62"/>
        <v>1</v>
      </c>
      <c r="G94" s="76"/>
      <c r="H94" s="51"/>
      <c r="I94" s="111"/>
      <c r="J94" s="156"/>
      <c r="K94" s="156"/>
      <c r="L94" s="156"/>
      <c r="M94" s="156"/>
      <c r="N94" s="156"/>
      <c r="O94" s="156"/>
      <c r="P94" s="156"/>
      <c r="Q94" s="156"/>
      <c r="R94" s="156"/>
      <c r="S94" s="75" t="str">
        <f t="shared" si="63"/>
        <v/>
      </c>
      <c r="T94" s="30"/>
      <c r="U94" s="51"/>
      <c r="V94" s="25"/>
      <c r="W94" s="69"/>
      <c r="X94" s="34"/>
      <c r="Y94" s="34"/>
      <c r="Z94" s="29"/>
      <c r="AA94" s="34"/>
      <c r="AB94" s="35"/>
      <c r="AC94" s="35"/>
      <c r="AD94" s="65" t="str">
        <f t="shared" si="64"/>
        <v/>
      </c>
      <c r="AE94" s="157" t="str">
        <f t="shared" si="60"/>
        <v/>
      </c>
      <c r="AF94" s="34"/>
      <c r="AG94" s="65" t="str">
        <f t="shared" si="65"/>
        <v/>
      </c>
      <c r="AH94" s="157" t="str">
        <f t="shared" si="66"/>
        <v/>
      </c>
      <c r="AI94" s="35"/>
      <c r="AJ94" s="2"/>
      <c r="AK94" s="15"/>
      <c r="AL94" s="100"/>
      <c r="AM94" s="34"/>
      <c r="AN94" s="34"/>
      <c r="AO94" s="34"/>
      <c r="AP94" s="64" t="str">
        <f t="shared" si="67"/>
        <v/>
      </c>
      <c r="AQ94" s="70" t="str">
        <f t="shared" si="68"/>
        <v/>
      </c>
      <c r="AR94" s="72" t="str">
        <f t="shared" si="69"/>
        <v/>
      </c>
      <c r="AS94" s="67" t="str">
        <f>IF(ISBLANK(U94),"",IF(NOT(ISBLANK(H94)),IF(ROUND(AR94,0)&gt;=12,"AAA",IF(ROUND(AR94,0)&gt;=11,"AA",IF(ROUND(AR94,0)&gt;=10,"A",IF(ROUND(AR94,0)&gt;=9,"BBB",IF(ROUND(AR94,0)&gt;=8,"BB",IF(ROUND(AR94,0)&gt;=7,"B",IF(ROUND(AR94,0)&gt;=6,"CCC",IF(ROUND(AR94,0)&gt;=5,"CC",IF(ROUND(AR94,0)&gt;=4,"C",IF(ROUND(AR94,0)&gt;=3,"DDD",IF(ROUND(AR94,0)&gt;=2,"DD","D"))))))))))),""))</f>
        <v/>
      </c>
    </row>
    <row r="95" spans="2:45" x14ac:dyDescent="0.35">
      <c r="B95" s="52"/>
      <c r="C95" s="28"/>
      <c r="D95" s="152">
        <f t="shared" si="61"/>
        <v>0</v>
      </c>
      <c r="E95" s="74" t="s">
        <v>113</v>
      </c>
      <c r="F95" s="152">
        <f t="shared" si="62"/>
        <v>1</v>
      </c>
      <c r="G95" s="76"/>
      <c r="H95" s="51"/>
      <c r="I95" s="111"/>
      <c r="J95" s="156"/>
      <c r="K95" s="156"/>
      <c r="L95" s="156"/>
      <c r="M95" s="156"/>
      <c r="N95" s="156"/>
      <c r="O95" s="156"/>
      <c r="P95" s="156"/>
      <c r="Q95" s="156"/>
      <c r="R95" s="156"/>
      <c r="S95" s="75" t="str">
        <f t="shared" si="63"/>
        <v/>
      </c>
      <c r="T95" s="30"/>
      <c r="U95" s="51"/>
      <c r="V95" s="25"/>
      <c r="W95" s="69"/>
      <c r="X95" s="34"/>
      <c r="Y95" s="34"/>
      <c r="Z95" s="29"/>
      <c r="AA95" s="34"/>
      <c r="AB95" s="35"/>
      <c r="AC95" s="35"/>
      <c r="AD95" s="65" t="str">
        <f t="shared" si="64"/>
        <v/>
      </c>
      <c r="AE95" s="157" t="str">
        <f t="shared" si="60"/>
        <v/>
      </c>
      <c r="AF95" s="34"/>
      <c r="AG95" s="65" t="str">
        <f t="shared" si="65"/>
        <v/>
      </c>
      <c r="AH95" s="157" t="str">
        <f t="shared" si="66"/>
        <v/>
      </c>
      <c r="AI95" s="35"/>
      <c r="AJ95" s="2"/>
      <c r="AK95" s="15"/>
      <c r="AL95" s="100"/>
      <c r="AM95" s="34"/>
      <c r="AN95" s="34"/>
      <c r="AO95" s="34"/>
      <c r="AP95" s="64" t="str">
        <f t="shared" si="67"/>
        <v/>
      </c>
      <c r="AQ95" s="70" t="str">
        <f t="shared" si="68"/>
        <v/>
      </c>
      <c r="AR95" s="72" t="str">
        <f t="shared" si="69"/>
        <v/>
      </c>
      <c r="AS95" s="67" t="str">
        <f>IF(ISBLANK(U95),"",IF(NOT(ISBLANK(H95)),IF(ROUND(AR95,0)&gt;=12,"AAA",IF(ROUND(AR95,0)&gt;=11,"AA",IF(ROUND(AR95,0)&gt;=10,"A",IF(ROUND(AR95,0)&gt;=9,"BBB",IF(ROUND(AR95,0)&gt;=8,"BB",IF(ROUND(AR95,0)&gt;=7,"B",IF(ROUND(AR95,0)&gt;=6,"CCC",IF(ROUND(AR95,0)&gt;=5,"CC",IF(ROUND(AR95,0)&gt;=4,"C",IF(ROUND(AR95,0)&gt;=3,"DDD",IF(ROUND(AR95,0)&gt;=2,"DD","D"))))))))))),""))</f>
        <v/>
      </c>
    </row>
    <row r="96" spans="2:45" x14ac:dyDescent="0.35">
      <c r="B96" s="52"/>
      <c r="C96" s="28"/>
      <c r="D96" s="152" t="str">
        <f t="shared" si="61"/>
        <v/>
      </c>
      <c r="E96" s="74"/>
      <c r="F96" s="152" t="str">
        <f t="shared" si="62"/>
        <v/>
      </c>
      <c r="G96" s="76"/>
      <c r="H96" s="51"/>
      <c r="I96" s="111"/>
      <c r="J96" s="156"/>
      <c r="K96" s="156"/>
      <c r="L96" s="156"/>
      <c r="M96" s="156"/>
      <c r="N96" s="156"/>
      <c r="O96" s="156"/>
      <c r="P96" s="156"/>
      <c r="Q96" s="156"/>
      <c r="R96" s="156"/>
      <c r="S96" s="75" t="str">
        <f t="shared" si="63"/>
        <v/>
      </c>
      <c r="T96" s="30"/>
      <c r="U96" s="51"/>
      <c r="V96" s="25"/>
      <c r="W96" s="69"/>
      <c r="X96" s="34"/>
      <c r="Y96" s="34"/>
      <c r="Z96" s="29"/>
      <c r="AA96" s="34"/>
      <c r="AB96" s="35"/>
      <c r="AC96" s="35"/>
      <c r="AD96" s="65" t="str">
        <f t="shared" si="64"/>
        <v/>
      </c>
      <c r="AE96" s="157" t="str">
        <f t="shared" si="60"/>
        <v/>
      </c>
      <c r="AF96" s="34"/>
      <c r="AG96" s="65" t="str">
        <f t="shared" si="65"/>
        <v/>
      </c>
      <c r="AH96" s="157" t="str">
        <f t="shared" si="66"/>
        <v/>
      </c>
      <c r="AI96" s="35"/>
      <c r="AJ96" s="2"/>
      <c r="AK96" s="15"/>
      <c r="AL96" s="100"/>
      <c r="AM96" s="34"/>
      <c r="AN96" s="34"/>
      <c r="AO96" s="34"/>
      <c r="AP96" s="64" t="str">
        <f t="shared" si="67"/>
        <v/>
      </c>
      <c r="AQ96" s="70" t="str">
        <f t="shared" si="68"/>
        <v/>
      </c>
      <c r="AR96" s="72" t="str">
        <f t="shared" si="69"/>
        <v/>
      </c>
      <c r="AS96" s="67" t="str">
        <f>IF(ISBLANK(U96),"",IF(NOT(ISBLANK(H96)),IF(ROUND(AR96,0)&gt;=12,"AAA",IF(ROUND(AR96,0)&gt;=11,"AA",IF(ROUND(AR96,0)&gt;=10,"A",IF(ROUND(AR96,0)&gt;=9,"BBB",IF(ROUND(AR96,0)&gt;=8,"BB",IF(ROUND(AR96,0)&gt;=7,"B",IF(ROUND(AR96,0)&gt;=6,"CCC",IF(ROUND(AR96,0)&gt;=5,"CC",IF(ROUND(AR96,0)&gt;=4,"C",IF(ROUND(AR96,0)&gt;=3,"DDD",IF(ROUND(AR96,0)&gt;=2,"DD","D"))))))))))),""))</f>
        <v/>
      </c>
    </row>
    <row r="97" spans="2:45" x14ac:dyDescent="0.35">
      <c r="B97" s="52"/>
      <c r="C97" s="28"/>
      <c r="D97" s="152" t="str">
        <f t="shared" si="61"/>
        <v/>
      </c>
      <c r="E97" s="74"/>
      <c r="F97" s="152" t="str">
        <f t="shared" si="62"/>
        <v/>
      </c>
      <c r="G97" s="76"/>
      <c r="H97" s="51"/>
      <c r="I97" s="111"/>
      <c r="J97" s="156"/>
      <c r="K97" s="156"/>
      <c r="L97" s="156"/>
      <c r="M97" s="156"/>
      <c r="N97" s="156"/>
      <c r="O97" s="156"/>
      <c r="P97" s="156"/>
      <c r="Q97" s="156"/>
      <c r="R97" s="156"/>
      <c r="S97" s="75" t="str">
        <f t="shared" si="63"/>
        <v/>
      </c>
      <c r="T97" s="30"/>
      <c r="U97" s="51"/>
      <c r="V97" s="25"/>
      <c r="W97" s="69"/>
      <c r="X97" s="34"/>
      <c r="Y97" s="34"/>
      <c r="Z97" s="29"/>
      <c r="AA97" s="34"/>
      <c r="AB97" s="35"/>
      <c r="AC97" s="35"/>
      <c r="AD97" s="65" t="str">
        <f t="shared" si="64"/>
        <v/>
      </c>
      <c r="AE97" s="157" t="str">
        <f t="shared" si="60"/>
        <v/>
      </c>
      <c r="AF97" s="34"/>
      <c r="AG97" s="65" t="str">
        <f t="shared" si="65"/>
        <v/>
      </c>
      <c r="AH97" s="157" t="str">
        <f t="shared" si="66"/>
        <v/>
      </c>
      <c r="AI97" s="35"/>
      <c r="AJ97" s="2"/>
      <c r="AK97" s="15"/>
      <c r="AL97" s="100"/>
      <c r="AM97" s="34"/>
      <c r="AN97" s="34"/>
      <c r="AO97" s="34"/>
      <c r="AP97" s="64" t="str">
        <f t="shared" si="67"/>
        <v/>
      </c>
      <c r="AQ97" s="70" t="str">
        <f t="shared" si="68"/>
        <v/>
      </c>
      <c r="AR97" s="72" t="str">
        <f t="shared" si="69"/>
        <v/>
      </c>
      <c r="AS97" s="67" t="str">
        <f>IF(ISBLANK(U97),"",IF(NOT(ISBLANK(H97)),IF(ROUND(AR97,0)&gt;=12,"AAA",IF(ROUND(AR97,0)&gt;=11,"AA",IF(ROUND(AR97,0)&gt;=10,"A",IF(ROUND(AR97,0)&gt;=9,"BBB",IF(ROUND(AR97,0)&gt;=8,"BB",IF(ROUND(AR97,0)&gt;=7,"B",IF(ROUND(AR97,0)&gt;=6,"CCC",IF(ROUND(AR97,0)&gt;=5,"CC",IF(ROUND(AR97,0)&gt;=4,"C",IF(ROUND(AR97,0)&gt;=3,"DDD",IF(ROUND(AR97,0)&gt;=2,"DD","D"))))))))))),""))</f>
        <v/>
      </c>
    </row>
    <row r="98" spans="2:45" x14ac:dyDescent="0.35">
      <c r="B98" s="52"/>
      <c r="C98" s="28"/>
      <c r="D98" s="152" t="str">
        <f t="shared" si="61"/>
        <v/>
      </c>
      <c r="E98" s="74"/>
      <c r="F98" s="152" t="str">
        <f t="shared" si="62"/>
        <v/>
      </c>
      <c r="G98" s="76"/>
      <c r="H98" s="51"/>
      <c r="I98" s="111"/>
      <c r="J98" s="156"/>
      <c r="K98" s="156"/>
      <c r="L98" s="156"/>
      <c r="M98" s="156"/>
      <c r="N98" s="156"/>
      <c r="O98" s="156"/>
      <c r="P98" s="156"/>
      <c r="Q98" s="156"/>
      <c r="R98" s="156"/>
      <c r="S98" s="75" t="str">
        <f t="shared" si="63"/>
        <v/>
      </c>
      <c r="T98" s="30"/>
      <c r="U98" s="51"/>
      <c r="V98" s="25"/>
      <c r="W98" s="69"/>
      <c r="X98" s="34"/>
      <c r="Y98" s="34"/>
      <c r="Z98" s="29"/>
      <c r="AA98" s="34"/>
      <c r="AB98" s="35"/>
      <c r="AC98" s="35"/>
      <c r="AD98" s="65" t="str">
        <f t="shared" si="64"/>
        <v/>
      </c>
      <c r="AE98" s="157" t="str">
        <f t="shared" si="60"/>
        <v/>
      </c>
      <c r="AF98" s="34"/>
      <c r="AG98" s="65" t="str">
        <f t="shared" si="65"/>
        <v/>
      </c>
      <c r="AH98" s="157" t="str">
        <f t="shared" si="66"/>
        <v/>
      </c>
      <c r="AI98" s="35"/>
      <c r="AJ98" s="2"/>
      <c r="AK98" s="15"/>
      <c r="AL98" s="100"/>
      <c r="AM98" s="34"/>
      <c r="AN98" s="34"/>
      <c r="AO98" s="34"/>
      <c r="AP98" s="64" t="str">
        <f t="shared" si="67"/>
        <v/>
      </c>
      <c r="AQ98" s="70" t="str">
        <f t="shared" si="68"/>
        <v/>
      </c>
      <c r="AR98" s="72" t="str">
        <f t="shared" si="69"/>
        <v/>
      </c>
      <c r="AS98" s="67" t="str">
        <f>IF(ISBLANK(U98),"",IF(NOT(ISBLANK(H98)),IF(ROUND(AR98,0)&gt;=12,"AAA",IF(ROUND(AR98,0)&gt;=11,"AA",IF(ROUND(AR98,0)&gt;=10,"A",IF(ROUND(AR98,0)&gt;=9,"BBB",IF(ROUND(AR98,0)&gt;=8,"BB",IF(ROUND(AR98,0)&gt;=7,"B",IF(ROUND(AR98,0)&gt;=6,"CCC",IF(ROUND(AR98,0)&gt;=5,"CC",IF(ROUND(AR98,0)&gt;=4,"C",IF(ROUND(AR98,0)&gt;=3,"DDD",IF(ROUND(AR98,0)&gt;=2,"DD","D"))))))))))),""))</f>
        <v/>
      </c>
    </row>
    <row r="99" spans="2:45" ht="29" x14ac:dyDescent="0.35">
      <c r="B99" s="52" t="s">
        <v>174</v>
      </c>
      <c r="C99" s="28" t="s">
        <v>78</v>
      </c>
      <c r="D99" s="152">
        <f t="shared" si="61"/>
        <v>0</v>
      </c>
      <c r="E99" s="74" t="s">
        <v>317</v>
      </c>
      <c r="F99" s="152">
        <f t="shared" si="62"/>
        <v>1</v>
      </c>
      <c r="G99" s="76"/>
      <c r="H99" s="51"/>
      <c r="I99" s="111"/>
      <c r="J99" s="156"/>
      <c r="K99" s="156"/>
      <c r="L99" s="156"/>
      <c r="M99" s="156"/>
      <c r="N99" s="156"/>
      <c r="O99" s="156"/>
      <c r="P99" s="156"/>
      <c r="Q99" s="156"/>
      <c r="R99" s="156"/>
      <c r="S99" s="75" t="str">
        <f t="shared" si="63"/>
        <v/>
      </c>
      <c r="T99" s="30"/>
      <c r="U99" s="51"/>
      <c r="V99" s="25"/>
      <c r="W99" s="69"/>
      <c r="X99" s="34"/>
      <c r="Y99" s="34"/>
      <c r="Z99" s="29"/>
      <c r="AA99" s="34"/>
      <c r="AB99" s="35"/>
      <c r="AC99" s="35"/>
      <c r="AD99" s="65" t="str">
        <f t="shared" si="64"/>
        <v/>
      </c>
      <c r="AE99" s="157" t="str">
        <f t="shared" si="60"/>
        <v/>
      </c>
      <c r="AF99" s="34"/>
      <c r="AG99" s="65" t="str">
        <f t="shared" si="65"/>
        <v/>
      </c>
      <c r="AH99" s="157" t="str">
        <f t="shared" si="66"/>
        <v/>
      </c>
      <c r="AI99" s="35"/>
      <c r="AJ99" s="2"/>
      <c r="AK99" s="15"/>
      <c r="AL99" s="100"/>
      <c r="AM99" s="34"/>
      <c r="AN99" s="34"/>
      <c r="AO99" s="34"/>
      <c r="AP99" s="64" t="str">
        <f t="shared" si="67"/>
        <v/>
      </c>
      <c r="AQ99" s="70" t="str">
        <f t="shared" si="68"/>
        <v/>
      </c>
      <c r="AR99" s="72" t="str">
        <f t="shared" si="69"/>
        <v/>
      </c>
      <c r="AS99" s="67" t="str">
        <f>IF(ISBLANK(U99),"",IF(NOT(ISBLANK(H99)),IF(ROUND(AR99,0)&gt;=12,"AAA",IF(ROUND(AR99,0)&gt;=11,"AA",IF(ROUND(AR99,0)&gt;=10,"A",IF(ROUND(AR99,0)&gt;=9,"BBB",IF(ROUND(AR99,0)&gt;=8,"BB",IF(ROUND(AR99,0)&gt;=7,"B",IF(ROUND(AR99,0)&gt;=6,"CCC",IF(ROUND(AR99,0)&gt;=5,"CC",IF(ROUND(AR99,0)&gt;=4,"C",IF(ROUND(AR99,0)&gt;=3,"DDD",IF(ROUND(AR99,0)&gt;=2,"DD","D"))))))))))),""))</f>
        <v/>
      </c>
    </row>
    <row r="100" spans="2:45" ht="24" x14ac:dyDescent="0.35">
      <c r="B100" s="52"/>
      <c r="C100" s="28"/>
      <c r="D100" s="152">
        <f t="shared" si="61"/>
        <v>0</v>
      </c>
      <c r="E100" s="74" t="s">
        <v>77</v>
      </c>
      <c r="F100" s="152">
        <f t="shared" si="62"/>
        <v>1</v>
      </c>
      <c r="G100" s="76"/>
      <c r="H100" s="51"/>
      <c r="I100" s="111"/>
      <c r="J100" s="156"/>
      <c r="K100" s="156"/>
      <c r="L100" s="156"/>
      <c r="M100" s="156"/>
      <c r="N100" s="156"/>
      <c r="O100" s="156"/>
      <c r="P100" s="156"/>
      <c r="Q100" s="156"/>
      <c r="R100" s="156"/>
      <c r="S100" s="75" t="str">
        <f t="shared" si="63"/>
        <v/>
      </c>
      <c r="T100" s="30"/>
      <c r="U100" s="51"/>
      <c r="V100" s="25"/>
      <c r="W100" s="69"/>
      <c r="X100" s="34"/>
      <c r="Y100" s="34"/>
      <c r="Z100" s="29"/>
      <c r="AA100" s="34"/>
      <c r="AB100" s="35"/>
      <c r="AC100" s="35"/>
      <c r="AD100" s="65" t="str">
        <f t="shared" si="64"/>
        <v/>
      </c>
      <c r="AE100" s="157" t="str">
        <f t="shared" si="60"/>
        <v/>
      </c>
      <c r="AF100" s="34"/>
      <c r="AG100" s="65" t="str">
        <f t="shared" si="65"/>
        <v/>
      </c>
      <c r="AH100" s="157" t="str">
        <f t="shared" si="66"/>
        <v/>
      </c>
      <c r="AI100" s="35"/>
      <c r="AJ100" s="2"/>
      <c r="AK100" s="15"/>
      <c r="AL100" s="100"/>
      <c r="AM100" s="34"/>
      <c r="AN100" s="34"/>
      <c r="AO100" s="34"/>
      <c r="AP100" s="64" t="str">
        <f t="shared" si="67"/>
        <v/>
      </c>
      <c r="AQ100" s="70" t="str">
        <f t="shared" si="68"/>
        <v/>
      </c>
      <c r="AR100" s="72" t="str">
        <f t="shared" si="69"/>
        <v/>
      </c>
      <c r="AS100" s="67" t="str">
        <f>IF(ISBLANK(U100),"",IF(NOT(ISBLANK(H100)),IF(ROUND(AR100,0)&gt;=12,"AAA",IF(ROUND(AR100,0)&gt;=11,"AA",IF(ROUND(AR100,0)&gt;=10,"A",IF(ROUND(AR100,0)&gt;=9,"BBB",IF(ROUND(AR100,0)&gt;=8,"BB",IF(ROUND(AR100,0)&gt;=7,"B",IF(ROUND(AR100,0)&gt;=6,"CCC",IF(ROUND(AR100,0)&gt;=5,"CC",IF(ROUND(AR100,0)&gt;=4,"C",IF(ROUND(AR100,0)&gt;=3,"DDD",IF(ROUND(AR100,0)&gt;=2,"DD","D"))))))))))),""))</f>
        <v/>
      </c>
    </row>
    <row r="101" spans="2:45" ht="24" x14ac:dyDescent="0.35">
      <c r="B101" s="52"/>
      <c r="C101" s="28" t="s">
        <v>318</v>
      </c>
      <c r="D101" s="152">
        <f t="shared" si="61"/>
        <v>0</v>
      </c>
      <c r="E101" s="178" t="s">
        <v>319</v>
      </c>
      <c r="F101" s="152">
        <f t="shared" si="62"/>
        <v>1</v>
      </c>
      <c r="G101" s="76"/>
      <c r="H101" s="51"/>
      <c r="I101" s="111"/>
      <c r="J101" s="156"/>
      <c r="K101" s="156"/>
      <c r="L101" s="156"/>
      <c r="M101" s="156"/>
      <c r="N101" s="156"/>
      <c r="O101" s="156"/>
      <c r="P101" s="156"/>
      <c r="Q101" s="156"/>
      <c r="R101" s="156"/>
      <c r="S101" s="75" t="str">
        <f t="shared" si="63"/>
        <v/>
      </c>
      <c r="T101" s="30"/>
      <c r="U101" s="51"/>
      <c r="V101" s="25"/>
      <c r="W101" s="69"/>
      <c r="X101" s="34"/>
      <c r="Y101" s="34"/>
      <c r="Z101" s="29"/>
      <c r="AA101" s="34"/>
      <c r="AB101" s="35"/>
      <c r="AC101" s="35"/>
      <c r="AD101" s="65" t="str">
        <f t="shared" si="64"/>
        <v/>
      </c>
      <c r="AE101" s="157" t="str">
        <f t="shared" si="60"/>
        <v/>
      </c>
      <c r="AF101" s="34"/>
      <c r="AG101" s="65" t="str">
        <f t="shared" si="65"/>
        <v/>
      </c>
      <c r="AH101" s="157" t="str">
        <f t="shared" si="66"/>
        <v/>
      </c>
      <c r="AI101" s="35"/>
      <c r="AJ101" s="2"/>
      <c r="AK101" s="15"/>
      <c r="AL101" s="100"/>
      <c r="AM101" s="34"/>
      <c r="AN101" s="34"/>
      <c r="AO101" s="34"/>
      <c r="AP101" s="64" t="str">
        <f t="shared" si="67"/>
        <v/>
      </c>
      <c r="AQ101" s="70" t="str">
        <f t="shared" si="68"/>
        <v/>
      </c>
      <c r="AR101" s="72" t="str">
        <f t="shared" si="69"/>
        <v/>
      </c>
      <c r="AS101" s="67" t="str">
        <f>IF(ISBLANK(U101),"",IF(NOT(ISBLANK(H101)),IF(ROUND(AR101,0)&gt;=12,"AAA",IF(ROUND(AR101,0)&gt;=11,"AA",IF(ROUND(AR101,0)&gt;=10,"A",IF(ROUND(AR101,0)&gt;=9,"BBB",IF(ROUND(AR101,0)&gt;=8,"BB",IF(ROUND(AR101,0)&gt;=7,"B",IF(ROUND(AR101,0)&gt;=6,"CCC",IF(ROUND(AR101,0)&gt;=5,"CC",IF(ROUND(AR101,0)&gt;=4,"C",IF(ROUND(AR101,0)&gt;=3,"DDD",IF(ROUND(AR101,0)&gt;=2,"DD","D"))))))))))),""))</f>
        <v/>
      </c>
    </row>
    <row r="102" spans="2:45" ht="24" x14ac:dyDescent="0.35">
      <c r="B102" s="52"/>
      <c r="C102" s="113" t="s">
        <v>318</v>
      </c>
      <c r="D102" s="152">
        <f t="shared" si="61"/>
        <v>0</v>
      </c>
      <c r="E102" s="178" t="s">
        <v>320</v>
      </c>
      <c r="F102" s="152">
        <f t="shared" si="62"/>
        <v>1</v>
      </c>
      <c r="G102" s="76"/>
      <c r="H102" s="51"/>
      <c r="I102" s="111"/>
      <c r="J102" s="156"/>
      <c r="K102" s="156"/>
      <c r="L102" s="156"/>
      <c r="M102" s="156"/>
      <c r="N102" s="156"/>
      <c r="O102" s="156"/>
      <c r="P102" s="156"/>
      <c r="Q102" s="156"/>
      <c r="R102" s="156"/>
      <c r="S102" s="75" t="str">
        <f t="shared" si="63"/>
        <v/>
      </c>
      <c r="T102" s="30"/>
      <c r="U102" s="51"/>
      <c r="V102" s="25"/>
      <c r="W102" s="69"/>
      <c r="X102" s="34"/>
      <c r="Y102" s="34"/>
      <c r="Z102" s="29"/>
      <c r="AA102" s="34"/>
      <c r="AB102" s="35"/>
      <c r="AC102" s="35"/>
      <c r="AD102" s="65" t="str">
        <f t="shared" si="64"/>
        <v/>
      </c>
      <c r="AE102" s="157" t="str">
        <f t="shared" si="60"/>
        <v/>
      </c>
      <c r="AF102" s="34"/>
      <c r="AG102" s="65" t="str">
        <f t="shared" si="65"/>
        <v/>
      </c>
      <c r="AH102" s="157" t="str">
        <f t="shared" si="66"/>
        <v/>
      </c>
      <c r="AI102" s="35"/>
      <c r="AJ102" s="2"/>
      <c r="AK102" s="15"/>
      <c r="AL102" s="100"/>
      <c r="AM102" s="34"/>
      <c r="AN102" s="34"/>
      <c r="AO102" s="34"/>
      <c r="AP102" s="64" t="str">
        <f t="shared" si="67"/>
        <v/>
      </c>
      <c r="AQ102" s="70" t="str">
        <f t="shared" si="68"/>
        <v/>
      </c>
      <c r="AR102" s="72" t="str">
        <f t="shared" si="69"/>
        <v/>
      </c>
      <c r="AS102" s="67" t="str">
        <f>IF(ISBLANK(U102),"",IF(NOT(ISBLANK(H102)),IF(ROUND(AR102,0)&gt;=12,"AAA",IF(ROUND(AR102,0)&gt;=11,"AA",IF(ROUND(AR102,0)&gt;=10,"A",IF(ROUND(AR102,0)&gt;=9,"BBB",IF(ROUND(AR102,0)&gt;=8,"BB",IF(ROUND(AR102,0)&gt;=7,"B",IF(ROUND(AR102,0)&gt;=6,"CCC",IF(ROUND(AR102,0)&gt;=5,"CC",IF(ROUND(AR102,0)&gt;=4,"C",IF(ROUND(AR102,0)&gt;=3,"DDD",IF(ROUND(AR102,0)&gt;=2,"DD","D"))))))))))),""))</f>
        <v/>
      </c>
    </row>
    <row r="103" spans="2:45" x14ac:dyDescent="0.35">
      <c r="B103" s="52"/>
      <c r="C103" s="28"/>
      <c r="D103" s="152">
        <f t="shared" si="61"/>
        <v>0</v>
      </c>
      <c r="E103" s="74" t="s">
        <v>321</v>
      </c>
      <c r="F103" s="152">
        <f t="shared" si="62"/>
        <v>1</v>
      </c>
      <c r="G103" s="76"/>
      <c r="H103" s="51"/>
      <c r="I103" s="111"/>
      <c r="J103" s="156"/>
      <c r="K103" s="156"/>
      <c r="L103" s="156"/>
      <c r="M103" s="156"/>
      <c r="N103" s="156"/>
      <c r="O103" s="156"/>
      <c r="P103" s="156"/>
      <c r="Q103" s="156"/>
      <c r="R103" s="156"/>
      <c r="S103" s="75" t="str">
        <f t="shared" si="63"/>
        <v/>
      </c>
      <c r="T103" s="30"/>
      <c r="U103" s="51"/>
      <c r="V103" s="25"/>
      <c r="W103" s="69"/>
      <c r="X103" s="34"/>
      <c r="Y103" s="34"/>
      <c r="Z103" s="29"/>
      <c r="AA103" s="34"/>
      <c r="AB103" s="35"/>
      <c r="AC103" s="35"/>
      <c r="AD103" s="65" t="str">
        <f t="shared" si="64"/>
        <v/>
      </c>
      <c r="AE103" s="157" t="str">
        <f t="shared" si="60"/>
        <v/>
      </c>
      <c r="AF103" s="34"/>
      <c r="AG103" s="65" t="str">
        <f t="shared" si="65"/>
        <v/>
      </c>
      <c r="AH103" s="157" t="str">
        <f t="shared" si="66"/>
        <v/>
      </c>
      <c r="AI103" s="35"/>
      <c r="AJ103" s="2"/>
      <c r="AK103" s="15"/>
      <c r="AL103" s="100"/>
      <c r="AM103" s="34"/>
      <c r="AN103" s="34"/>
      <c r="AO103" s="34"/>
      <c r="AP103" s="64" t="str">
        <f t="shared" si="67"/>
        <v/>
      </c>
      <c r="AQ103" s="70" t="str">
        <f t="shared" si="68"/>
        <v/>
      </c>
      <c r="AR103" s="72" t="str">
        <f t="shared" si="69"/>
        <v/>
      </c>
      <c r="AS103" s="67" t="str">
        <f>IF(ISBLANK(U103),"",IF(NOT(ISBLANK(H103)),IF(ROUND(AR103,0)&gt;=12,"AAA",IF(ROUND(AR103,0)&gt;=11,"AA",IF(ROUND(AR103,0)&gt;=10,"A",IF(ROUND(AR103,0)&gt;=9,"BBB",IF(ROUND(AR103,0)&gt;=8,"BB",IF(ROUND(AR103,0)&gt;=7,"B",IF(ROUND(AR103,0)&gt;=6,"CCC",IF(ROUND(AR103,0)&gt;=5,"CC",IF(ROUND(AR103,0)&gt;=4,"C",IF(ROUND(AR103,0)&gt;=3,"DDD",IF(ROUND(AR103,0)&gt;=2,"DD","D"))))))))))),""))</f>
        <v/>
      </c>
    </row>
    <row r="104" spans="2:45" x14ac:dyDescent="0.35">
      <c r="B104" s="52"/>
      <c r="C104" s="28" t="s">
        <v>32</v>
      </c>
      <c r="D104" s="152">
        <f t="shared" si="61"/>
        <v>0</v>
      </c>
      <c r="E104" s="74" t="s">
        <v>31</v>
      </c>
      <c r="F104" s="152">
        <f t="shared" si="62"/>
        <v>1</v>
      </c>
      <c r="G104" s="76"/>
      <c r="H104" s="51"/>
      <c r="I104" s="111"/>
      <c r="J104" s="156"/>
      <c r="K104" s="156"/>
      <c r="L104" s="156"/>
      <c r="M104" s="156"/>
      <c r="N104" s="156"/>
      <c r="O104" s="156"/>
      <c r="P104" s="156"/>
      <c r="Q104" s="156"/>
      <c r="R104" s="156"/>
      <c r="S104" s="75" t="str">
        <f t="shared" si="63"/>
        <v/>
      </c>
      <c r="T104" s="30"/>
      <c r="U104" s="51"/>
      <c r="V104" s="25"/>
      <c r="W104" s="69"/>
      <c r="X104" s="34"/>
      <c r="Y104" s="34"/>
      <c r="Z104" s="29"/>
      <c r="AA104" s="34"/>
      <c r="AB104" s="35"/>
      <c r="AC104" s="35"/>
      <c r="AD104" s="65" t="str">
        <f t="shared" si="64"/>
        <v/>
      </c>
      <c r="AE104" s="157" t="str">
        <f t="shared" si="60"/>
        <v/>
      </c>
      <c r="AF104" s="34"/>
      <c r="AG104" s="65" t="str">
        <f t="shared" si="65"/>
        <v/>
      </c>
      <c r="AH104" s="157" t="str">
        <f t="shared" si="66"/>
        <v/>
      </c>
      <c r="AI104" s="35"/>
      <c r="AJ104" s="2"/>
      <c r="AK104" s="15"/>
      <c r="AL104" s="100"/>
      <c r="AM104" s="34"/>
      <c r="AN104" s="34"/>
      <c r="AO104" s="34"/>
      <c r="AP104" s="64" t="str">
        <f t="shared" si="67"/>
        <v/>
      </c>
      <c r="AQ104" s="70" t="str">
        <f t="shared" si="68"/>
        <v/>
      </c>
      <c r="AR104" s="72" t="str">
        <f t="shared" si="69"/>
        <v/>
      </c>
      <c r="AS104" s="67" t="str">
        <f>IF(ISBLANK(U104),"",IF(NOT(ISBLANK(H104)),IF(ROUND(AR104,0)&gt;=12,"AAA",IF(ROUND(AR104,0)&gt;=11,"AA",IF(ROUND(AR104,0)&gt;=10,"A",IF(ROUND(AR104,0)&gt;=9,"BBB",IF(ROUND(AR104,0)&gt;=8,"BB",IF(ROUND(AR104,0)&gt;=7,"B",IF(ROUND(AR104,0)&gt;=6,"CCC",IF(ROUND(AR104,0)&gt;=5,"CC",IF(ROUND(AR104,0)&gt;=4,"C",IF(ROUND(AR104,0)&gt;=3,"DDD",IF(ROUND(AR104,0)&gt;=2,"DD","D"))))))))))),""))</f>
        <v/>
      </c>
    </row>
    <row r="105" spans="2:45" x14ac:dyDescent="0.35">
      <c r="B105" s="52"/>
      <c r="C105" s="28" t="s">
        <v>32</v>
      </c>
      <c r="D105" s="152">
        <f t="shared" si="61"/>
        <v>0</v>
      </c>
      <c r="E105" s="74" t="s">
        <v>33</v>
      </c>
      <c r="F105" s="152">
        <f t="shared" si="62"/>
        <v>1</v>
      </c>
      <c r="G105" s="76"/>
      <c r="H105" s="51"/>
      <c r="I105" s="111"/>
      <c r="J105" s="156"/>
      <c r="K105" s="156"/>
      <c r="L105" s="156"/>
      <c r="M105" s="156"/>
      <c r="N105" s="156"/>
      <c r="O105" s="156"/>
      <c r="P105" s="156"/>
      <c r="Q105" s="156"/>
      <c r="R105" s="156"/>
      <c r="S105" s="75" t="str">
        <f t="shared" si="63"/>
        <v/>
      </c>
      <c r="T105" s="30"/>
      <c r="U105" s="51"/>
      <c r="V105" s="25"/>
      <c r="W105" s="69"/>
      <c r="X105" s="34"/>
      <c r="Y105" s="34"/>
      <c r="Z105" s="29"/>
      <c r="AA105" s="34"/>
      <c r="AB105" s="35"/>
      <c r="AC105" s="35"/>
      <c r="AD105" s="65" t="str">
        <f t="shared" si="64"/>
        <v/>
      </c>
      <c r="AE105" s="157" t="str">
        <f t="shared" si="60"/>
        <v/>
      </c>
      <c r="AF105" s="34"/>
      <c r="AG105" s="65" t="str">
        <f t="shared" si="65"/>
        <v/>
      </c>
      <c r="AH105" s="157" t="str">
        <f t="shared" si="66"/>
        <v/>
      </c>
      <c r="AI105" s="35"/>
      <c r="AJ105" s="2"/>
      <c r="AK105" s="15"/>
      <c r="AL105" s="100"/>
      <c r="AM105" s="34"/>
      <c r="AN105" s="34"/>
      <c r="AO105" s="34"/>
      <c r="AP105" s="64" t="str">
        <f t="shared" si="67"/>
        <v/>
      </c>
      <c r="AQ105" s="70" t="str">
        <f t="shared" si="68"/>
        <v/>
      </c>
      <c r="AR105" s="72" t="str">
        <f t="shared" si="69"/>
        <v/>
      </c>
      <c r="AS105" s="67" t="str">
        <f>IF(ISBLANK(U105),"",IF(NOT(ISBLANK(H105)),IF(ROUND(AR105,0)&gt;=12,"AAA",IF(ROUND(AR105,0)&gt;=11,"AA",IF(ROUND(AR105,0)&gt;=10,"A",IF(ROUND(AR105,0)&gt;=9,"BBB",IF(ROUND(AR105,0)&gt;=8,"BB",IF(ROUND(AR105,0)&gt;=7,"B",IF(ROUND(AR105,0)&gt;=6,"CCC",IF(ROUND(AR105,0)&gt;=5,"CC",IF(ROUND(AR105,0)&gt;=4,"C",IF(ROUND(AR105,0)&gt;=3,"DDD",IF(ROUND(AR105,0)&gt;=2,"DD","D"))))))))))),""))</f>
        <v/>
      </c>
    </row>
    <row r="106" spans="2:45" ht="24" x14ac:dyDescent="0.35">
      <c r="B106" s="52"/>
      <c r="C106" s="28"/>
      <c r="D106" s="152">
        <f t="shared" si="61"/>
        <v>0</v>
      </c>
      <c r="E106" s="74" t="s">
        <v>123</v>
      </c>
      <c r="F106" s="152">
        <f t="shared" si="62"/>
        <v>1</v>
      </c>
      <c r="G106" s="76"/>
      <c r="H106" s="51"/>
      <c r="I106" s="111"/>
      <c r="J106" s="156"/>
      <c r="K106" s="156"/>
      <c r="L106" s="156"/>
      <c r="M106" s="156"/>
      <c r="N106" s="156"/>
      <c r="O106" s="156"/>
      <c r="P106" s="156"/>
      <c r="Q106" s="156"/>
      <c r="R106" s="156"/>
      <c r="S106" s="75" t="str">
        <f t="shared" si="63"/>
        <v/>
      </c>
      <c r="T106" s="30"/>
      <c r="U106" s="51"/>
      <c r="V106" s="25"/>
      <c r="W106" s="69"/>
      <c r="X106" s="34"/>
      <c r="Y106" s="34"/>
      <c r="Z106" s="29"/>
      <c r="AA106" s="34"/>
      <c r="AB106" s="35"/>
      <c r="AC106" s="35"/>
      <c r="AD106" s="65" t="str">
        <f t="shared" si="64"/>
        <v/>
      </c>
      <c r="AE106" s="157" t="str">
        <f t="shared" si="60"/>
        <v/>
      </c>
      <c r="AF106" s="34"/>
      <c r="AG106" s="65" t="str">
        <f t="shared" si="65"/>
        <v/>
      </c>
      <c r="AH106" s="157" t="str">
        <f t="shared" si="66"/>
        <v/>
      </c>
      <c r="AI106" s="35"/>
      <c r="AJ106" s="2"/>
      <c r="AK106" s="15"/>
      <c r="AL106" s="100"/>
      <c r="AM106" s="34"/>
      <c r="AN106" s="34"/>
      <c r="AO106" s="34"/>
      <c r="AP106" s="64" t="str">
        <f t="shared" si="67"/>
        <v/>
      </c>
      <c r="AQ106" s="70" t="str">
        <f t="shared" si="68"/>
        <v/>
      </c>
      <c r="AR106" s="72" t="str">
        <f t="shared" si="69"/>
        <v/>
      </c>
      <c r="AS106" s="67" t="str">
        <f>IF(ISBLANK(U106),"",IF(NOT(ISBLANK(H106)),IF(ROUND(AR106,0)&gt;=12,"AAA",IF(ROUND(AR106,0)&gt;=11,"AA",IF(ROUND(AR106,0)&gt;=10,"A",IF(ROUND(AR106,0)&gt;=9,"BBB",IF(ROUND(AR106,0)&gt;=8,"BB",IF(ROUND(AR106,0)&gt;=7,"B",IF(ROUND(AR106,0)&gt;=6,"CCC",IF(ROUND(AR106,0)&gt;=5,"CC",IF(ROUND(AR106,0)&gt;=4,"C",IF(ROUND(AR106,0)&gt;=3,"DDD",IF(ROUND(AR106,0)&gt;=2,"DD","D"))))))))))),""))</f>
        <v/>
      </c>
    </row>
    <row r="107" spans="2:45" x14ac:dyDescent="0.35">
      <c r="B107" s="52"/>
      <c r="C107" s="28"/>
      <c r="D107" s="152" t="str">
        <f t="shared" si="61"/>
        <v/>
      </c>
      <c r="E107" s="74"/>
      <c r="F107" s="152" t="str">
        <f t="shared" si="62"/>
        <v/>
      </c>
      <c r="G107" s="76"/>
      <c r="H107" s="51"/>
      <c r="I107" s="111"/>
      <c r="J107" s="156"/>
      <c r="K107" s="156"/>
      <c r="L107" s="156"/>
      <c r="M107" s="156"/>
      <c r="N107" s="156"/>
      <c r="O107" s="156"/>
      <c r="P107" s="156"/>
      <c r="Q107" s="156"/>
      <c r="R107" s="156"/>
      <c r="S107" s="75" t="str">
        <f t="shared" si="63"/>
        <v/>
      </c>
      <c r="T107" s="30"/>
      <c r="U107" s="51"/>
      <c r="V107" s="25"/>
      <c r="W107" s="69"/>
      <c r="X107" s="34"/>
      <c r="Y107" s="34"/>
      <c r="Z107" s="29"/>
      <c r="AA107" s="34"/>
      <c r="AB107" s="35"/>
      <c r="AC107" s="35"/>
      <c r="AD107" s="65" t="str">
        <f t="shared" si="64"/>
        <v/>
      </c>
      <c r="AE107" s="157" t="str">
        <f t="shared" si="60"/>
        <v/>
      </c>
      <c r="AF107" s="34"/>
      <c r="AG107" s="65" t="str">
        <f t="shared" si="65"/>
        <v/>
      </c>
      <c r="AH107" s="157" t="str">
        <f t="shared" si="66"/>
        <v/>
      </c>
      <c r="AI107" s="35"/>
      <c r="AJ107" s="2"/>
      <c r="AK107" s="15"/>
      <c r="AL107" s="100"/>
      <c r="AM107" s="34"/>
      <c r="AN107" s="34"/>
      <c r="AO107" s="34"/>
      <c r="AP107" s="64" t="str">
        <f t="shared" si="67"/>
        <v/>
      </c>
      <c r="AQ107" s="70" t="str">
        <f t="shared" si="68"/>
        <v/>
      </c>
      <c r="AR107" s="72" t="str">
        <f t="shared" si="69"/>
        <v/>
      </c>
      <c r="AS107" s="67" t="str">
        <f>IF(ISBLANK(U107),"",IF(NOT(ISBLANK(H107)),IF(ROUND(AR107,0)&gt;=12,"AAA",IF(ROUND(AR107,0)&gt;=11,"AA",IF(ROUND(AR107,0)&gt;=10,"A",IF(ROUND(AR107,0)&gt;=9,"BBB",IF(ROUND(AR107,0)&gt;=8,"BB",IF(ROUND(AR107,0)&gt;=7,"B",IF(ROUND(AR107,0)&gt;=6,"CCC",IF(ROUND(AR107,0)&gt;=5,"CC",IF(ROUND(AR107,0)&gt;=4,"C",IF(ROUND(AR107,0)&gt;=3,"DDD",IF(ROUND(AR107,0)&gt;=2,"DD","D"))))))))))),""))</f>
        <v/>
      </c>
    </row>
    <row r="108" spans="2:45" x14ac:dyDescent="0.35">
      <c r="B108" s="52"/>
      <c r="C108" s="28"/>
      <c r="D108" s="152" t="str">
        <f t="shared" si="61"/>
        <v/>
      </c>
      <c r="E108" s="74"/>
      <c r="F108" s="152" t="str">
        <f t="shared" si="62"/>
        <v/>
      </c>
      <c r="G108" s="76"/>
      <c r="H108" s="51"/>
      <c r="I108" s="111"/>
      <c r="J108" s="156"/>
      <c r="K108" s="156"/>
      <c r="L108" s="156"/>
      <c r="M108" s="156"/>
      <c r="N108" s="156"/>
      <c r="O108" s="156"/>
      <c r="P108" s="156"/>
      <c r="Q108" s="156"/>
      <c r="R108" s="156"/>
      <c r="S108" s="75" t="str">
        <f t="shared" si="63"/>
        <v/>
      </c>
      <c r="T108" s="30"/>
      <c r="U108" s="51"/>
      <c r="V108" s="25"/>
      <c r="W108" s="69"/>
      <c r="X108" s="34"/>
      <c r="Y108" s="34"/>
      <c r="Z108" s="29"/>
      <c r="AA108" s="34"/>
      <c r="AB108" s="35"/>
      <c r="AC108" s="35"/>
      <c r="AD108" s="65" t="str">
        <f t="shared" si="64"/>
        <v/>
      </c>
      <c r="AE108" s="157" t="str">
        <f t="shared" si="60"/>
        <v/>
      </c>
      <c r="AF108" s="34"/>
      <c r="AG108" s="65" t="str">
        <f t="shared" si="65"/>
        <v/>
      </c>
      <c r="AH108" s="157" t="str">
        <f t="shared" si="66"/>
        <v/>
      </c>
      <c r="AI108" s="35"/>
      <c r="AJ108" s="2"/>
      <c r="AK108" s="15"/>
      <c r="AL108" s="100"/>
      <c r="AM108" s="34"/>
      <c r="AN108" s="34"/>
      <c r="AO108" s="34"/>
      <c r="AP108" s="64" t="str">
        <f t="shared" si="67"/>
        <v/>
      </c>
      <c r="AQ108" s="70" t="str">
        <f t="shared" si="68"/>
        <v/>
      </c>
      <c r="AR108" s="72" t="str">
        <f t="shared" si="69"/>
        <v/>
      </c>
      <c r="AS108" s="67" t="str">
        <f>IF(ISBLANK(U108),"",IF(NOT(ISBLANK(H108)),IF(ROUND(AR108,0)&gt;=12,"AAA",IF(ROUND(AR108,0)&gt;=11,"AA",IF(ROUND(AR108,0)&gt;=10,"A",IF(ROUND(AR108,0)&gt;=9,"BBB",IF(ROUND(AR108,0)&gt;=8,"BB",IF(ROUND(AR108,0)&gt;=7,"B",IF(ROUND(AR108,0)&gt;=6,"CCC",IF(ROUND(AR108,0)&gt;=5,"CC",IF(ROUND(AR108,0)&gt;=4,"C",IF(ROUND(AR108,0)&gt;=3,"DDD",IF(ROUND(AR108,0)&gt;=2,"DD","D"))))))))))),""))</f>
        <v/>
      </c>
    </row>
    <row r="109" spans="2:45" x14ac:dyDescent="0.35">
      <c r="B109" s="52"/>
      <c r="C109" s="28"/>
      <c r="D109" s="152" t="str">
        <f t="shared" si="61"/>
        <v/>
      </c>
      <c r="E109" s="74"/>
      <c r="F109" s="152" t="str">
        <f t="shared" si="62"/>
        <v/>
      </c>
      <c r="G109" s="76"/>
      <c r="H109" s="51"/>
      <c r="I109" s="111"/>
      <c r="J109" s="156"/>
      <c r="K109" s="156"/>
      <c r="L109" s="156"/>
      <c r="M109" s="156"/>
      <c r="N109" s="156"/>
      <c r="O109" s="156"/>
      <c r="P109" s="156"/>
      <c r="Q109" s="156"/>
      <c r="R109" s="156"/>
      <c r="S109" s="75" t="str">
        <f t="shared" si="63"/>
        <v/>
      </c>
      <c r="T109" s="30"/>
      <c r="U109" s="51"/>
      <c r="V109" s="25"/>
      <c r="W109" s="69"/>
      <c r="X109" s="34"/>
      <c r="Y109" s="34"/>
      <c r="Z109" s="29"/>
      <c r="AA109" s="34"/>
      <c r="AB109" s="35"/>
      <c r="AC109" s="35"/>
      <c r="AD109" s="65" t="str">
        <f t="shared" si="64"/>
        <v/>
      </c>
      <c r="AE109" s="157" t="str">
        <f t="shared" si="60"/>
        <v/>
      </c>
      <c r="AF109" s="34"/>
      <c r="AG109" s="65" t="str">
        <f t="shared" si="65"/>
        <v/>
      </c>
      <c r="AH109" s="157" t="str">
        <f t="shared" si="66"/>
        <v/>
      </c>
      <c r="AI109" s="35"/>
      <c r="AJ109" s="2"/>
      <c r="AK109" s="15"/>
      <c r="AL109" s="100"/>
      <c r="AM109" s="34"/>
      <c r="AN109" s="34"/>
      <c r="AO109" s="34"/>
      <c r="AP109" s="64" t="str">
        <f t="shared" si="67"/>
        <v/>
      </c>
      <c r="AQ109" s="70" t="str">
        <f t="shared" si="68"/>
        <v/>
      </c>
      <c r="AR109" s="72" t="str">
        <f t="shared" si="69"/>
        <v/>
      </c>
      <c r="AS109" s="67" t="str">
        <f>IF(ISBLANK(U109),"",IF(NOT(ISBLANK(H109)),IF(ROUND(AR109,0)&gt;=12,"AAA",IF(ROUND(AR109,0)&gt;=11,"AA",IF(ROUND(AR109,0)&gt;=10,"A",IF(ROUND(AR109,0)&gt;=9,"BBB",IF(ROUND(AR109,0)&gt;=8,"BB",IF(ROUND(AR109,0)&gt;=7,"B",IF(ROUND(AR109,0)&gt;=6,"CCC",IF(ROUND(AR109,0)&gt;=5,"CC",IF(ROUND(AR109,0)&gt;=4,"C",IF(ROUND(AR109,0)&gt;=3,"DDD",IF(ROUND(AR109,0)&gt;=2,"DD","D"))))))))))),""))</f>
        <v/>
      </c>
    </row>
    <row r="110" spans="2:45" ht="29" x14ac:dyDescent="0.35">
      <c r="B110" s="52" t="s">
        <v>176</v>
      </c>
      <c r="C110" s="28" t="s">
        <v>9</v>
      </c>
      <c r="D110" s="152">
        <f t="shared" si="61"/>
        <v>0</v>
      </c>
      <c r="E110" s="74" t="s">
        <v>24</v>
      </c>
      <c r="F110" s="152">
        <f t="shared" si="62"/>
        <v>1</v>
      </c>
      <c r="G110" s="76"/>
      <c r="H110" s="51"/>
      <c r="I110" s="111"/>
      <c r="J110" s="156"/>
      <c r="K110" s="156"/>
      <c r="L110" s="156"/>
      <c r="M110" s="156"/>
      <c r="N110" s="156"/>
      <c r="O110" s="156"/>
      <c r="P110" s="156"/>
      <c r="Q110" s="156"/>
      <c r="R110" s="156"/>
      <c r="S110" s="75" t="str">
        <f t="shared" si="63"/>
        <v/>
      </c>
      <c r="T110" s="30"/>
      <c r="U110" s="51"/>
      <c r="V110" s="25"/>
      <c r="W110" s="69"/>
      <c r="X110" s="34"/>
      <c r="Y110" s="34"/>
      <c r="Z110" s="29"/>
      <c r="AA110" s="34"/>
      <c r="AB110" s="35"/>
      <c r="AC110" s="35"/>
      <c r="AD110" s="65" t="str">
        <f t="shared" si="64"/>
        <v/>
      </c>
      <c r="AE110" s="157" t="str">
        <f t="shared" si="60"/>
        <v/>
      </c>
      <c r="AF110" s="34"/>
      <c r="AG110" s="65" t="str">
        <f t="shared" si="65"/>
        <v/>
      </c>
      <c r="AH110" s="157" t="str">
        <f t="shared" si="66"/>
        <v/>
      </c>
      <c r="AI110" s="35"/>
      <c r="AJ110" s="2"/>
      <c r="AK110" s="15"/>
      <c r="AL110" s="100"/>
      <c r="AM110" s="34"/>
      <c r="AN110" s="34"/>
      <c r="AO110" s="34"/>
      <c r="AP110" s="64" t="str">
        <f t="shared" si="67"/>
        <v/>
      </c>
      <c r="AQ110" s="70" t="str">
        <f t="shared" si="68"/>
        <v/>
      </c>
      <c r="AR110" s="72" t="str">
        <f t="shared" si="69"/>
        <v/>
      </c>
      <c r="AS110" s="67" t="str">
        <f>IF(ISBLANK(U110),"",IF(NOT(ISBLANK(H110)),IF(ROUND(AR110,0)&gt;=12,"AAA",IF(ROUND(AR110,0)&gt;=11,"AA",IF(ROUND(AR110,0)&gt;=10,"A",IF(ROUND(AR110,0)&gt;=9,"BBB",IF(ROUND(AR110,0)&gt;=8,"BB",IF(ROUND(AR110,0)&gt;=7,"B",IF(ROUND(AR110,0)&gt;=6,"CCC",IF(ROUND(AR110,0)&gt;=5,"CC",IF(ROUND(AR110,0)&gt;=4,"C",IF(ROUND(AR110,0)&gt;=3,"DDD",IF(ROUND(AR110,0)&gt;=2,"DD","D"))))))))))),""))</f>
        <v/>
      </c>
    </row>
    <row r="111" spans="2:45" x14ac:dyDescent="0.35">
      <c r="B111" s="52"/>
      <c r="C111" s="28" t="s">
        <v>12</v>
      </c>
      <c r="D111" s="152">
        <f t="shared" si="61"/>
        <v>0</v>
      </c>
      <c r="E111" s="74" t="s">
        <v>207</v>
      </c>
      <c r="F111" s="152">
        <f t="shared" si="62"/>
        <v>1</v>
      </c>
      <c r="G111" s="76"/>
      <c r="H111" s="51"/>
      <c r="I111" s="111"/>
      <c r="J111" s="156"/>
      <c r="K111" s="156"/>
      <c r="L111" s="156"/>
      <c r="M111" s="156"/>
      <c r="N111" s="156"/>
      <c r="O111" s="156"/>
      <c r="P111" s="156"/>
      <c r="Q111" s="156"/>
      <c r="R111" s="156"/>
      <c r="S111" s="75" t="str">
        <f t="shared" si="63"/>
        <v/>
      </c>
      <c r="T111" s="30"/>
      <c r="U111" s="51"/>
      <c r="V111" s="25"/>
      <c r="W111" s="69"/>
      <c r="X111" s="34"/>
      <c r="Y111" s="34"/>
      <c r="Z111" s="29"/>
      <c r="AA111" s="34"/>
      <c r="AB111" s="35"/>
      <c r="AC111" s="35"/>
      <c r="AD111" s="65" t="str">
        <f t="shared" si="64"/>
        <v/>
      </c>
      <c r="AE111" s="157" t="str">
        <f t="shared" si="60"/>
        <v/>
      </c>
      <c r="AF111" s="34"/>
      <c r="AG111" s="65" t="str">
        <f t="shared" si="65"/>
        <v/>
      </c>
      <c r="AH111" s="157" t="str">
        <f t="shared" si="66"/>
        <v/>
      </c>
      <c r="AI111" s="35"/>
      <c r="AJ111" s="2"/>
      <c r="AK111" s="15"/>
      <c r="AL111" s="100"/>
      <c r="AM111" s="34"/>
      <c r="AN111" s="34"/>
      <c r="AO111" s="34"/>
      <c r="AP111" s="64" t="str">
        <f t="shared" si="67"/>
        <v/>
      </c>
      <c r="AQ111" s="70" t="str">
        <f t="shared" si="68"/>
        <v/>
      </c>
      <c r="AR111" s="72" t="str">
        <f t="shared" si="69"/>
        <v/>
      </c>
      <c r="AS111" s="67" t="str">
        <f>IF(ISBLANK(U111),"",IF(NOT(ISBLANK(H111)),IF(ROUND(AR111,0)&gt;=12,"AAA",IF(ROUND(AR111,0)&gt;=11,"AA",IF(ROUND(AR111,0)&gt;=10,"A",IF(ROUND(AR111,0)&gt;=9,"BBB",IF(ROUND(AR111,0)&gt;=8,"BB",IF(ROUND(AR111,0)&gt;=7,"B",IF(ROUND(AR111,0)&gt;=6,"CCC",IF(ROUND(AR111,0)&gt;=5,"CC",IF(ROUND(AR111,0)&gt;=4,"C",IF(ROUND(AR111,0)&gt;=3,"DDD",IF(ROUND(AR111,0)&gt;=2,"DD","D"))))))))))),""))</f>
        <v/>
      </c>
    </row>
    <row r="112" spans="2:45" x14ac:dyDescent="0.35">
      <c r="B112" s="52"/>
      <c r="C112" s="28" t="s">
        <v>12</v>
      </c>
      <c r="D112" s="152">
        <f t="shared" si="61"/>
        <v>0</v>
      </c>
      <c r="E112" s="74" t="s">
        <v>322</v>
      </c>
      <c r="F112" s="152">
        <f t="shared" si="62"/>
        <v>1</v>
      </c>
      <c r="G112" s="76"/>
      <c r="H112" s="51"/>
      <c r="I112" s="111"/>
      <c r="J112" s="156"/>
      <c r="K112" s="156"/>
      <c r="L112" s="156"/>
      <c r="M112" s="156"/>
      <c r="N112" s="156"/>
      <c r="O112" s="156"/>
      <c r="P112" s="156"/>
      <c r="Q112" s="156"/>
      <c r="R112" s="156"/>
      <c r="S112" s="75" t="str">
        <f t="shared" si="63"/>
        <v/>
      </c>
      <c r="T112" s="30"/>
      <c r="U112" s="51"/>
      <c r="V112" s="25"/>
      <c r="W112" s="69"/>
      <c r="X112" s="34"/>
      <c r="Y112" s="34"/>
      <c r="Z112" s="29"/>
      <c r="AA112" s="34"/>
      <c r="AB112" s="35"/>
      <c r="AC112" s="35"/>
      <c r="AD112" s="65" t="str">
        <f t="shared" si="64"/>
        <v/>
      </c>
      <c r="AE112" s="157" t="str">
        <f t="shared" si="60"/>
        <v/>
      </c>
      <c r="AF112" s="34"/>
      <c r="AG112" s="65" t="str">
        <f t="shared" si="65"/>
        <v/>
      </c>
      <c r="AH112" s="157" t="str">
        <f t="shared" si="66"/>
        <v/>
      </c>
      <c r="AI112" s="35"/>
      <c r="AJ112" s="2"/>
      <c r="AK112" s="15"/>
      <c r="AL112" s="100"/>
      <c r="AM112" s="34"/>
      <c r="AN112" s="34"/>
      <c r="AO112" s="34"/>
      <c r="AP112" s="64" t="str">
        <f t="shared" si="67"/>
        <v/>
      </c>
      <c r="AQ112" s="70" t="str">
        <f t="shared" si="68"/>
        <v/>
      </c>
      <c r="AR112" s="72" t="str">
        <f t="shared" si="69"/>
        <v/>
      </c>
      <c r="AS112" s="67" t="str">
        <f>IF(ISBLANK(U112),"",IF(NOT(ISBLANK(H112)),IF(ROUND(AR112,0)&gt;=12,"AAA",IF(ROUND(AR112,0)&gt;=11,"AA",IF(ROUND(AR112,0)&gt;=10,"A",IF(ROUND(AR112,0)&gt;=9,"BBB",IF(ROUND(AR112,0)&gt;=8,"BB",IF(ROUND(AR112,0)&gt;=7,"B",IF(ROUND(AR112,0)&gt;=6,"CCC",IF(ROUND(AR112,0)&gt;=5,"CC",IF(ROUND(AR112,0)&gt;=4,"C",IF(ROUND(AR112,0)&gt;=3,"DDD",IF(ROUND(AR112,0)&gt;=2,"DD","D"))))))))))),""))</f>
        <v/>
      </c>
    </row>
    <row r="113" spans="2:45" x14ac:dyDescent="0.35">
      <c r="B113" s="52"/>
      <c r="C113" s="28" t="s">
        <v>50</v>
      </c>
      <c r="D113" s="152">
        <f t="shared" si="61"/>
        <v>0</v>
      </c>
      <c r="E113" s="74" t="s">
        <v>52</v>
      </c>
      <c r="F113" s="152">
        <f t="shared" si="62"/>
        <v>1</v>
      </c>
      <c r="G113" s="76"/>
      <c r="H113" s="51"/>
      <c r="I113" s="111"/>
      <c r="J113" s="156"/>
      <c r="K113" s="156"/>
      <c r="L113" s="156"/>
      <c r="M113" s="156"/>
      <c r="N113" s="156"/>
      <c r="O113" s="156"/>
      <c r="P113" s="156"/>
      <c r="Q113" s="156"/>
      <c r="R113" s="156"/>
      <c r="S113" s="75" t="str">
        <f t="shared" si="63"/>
        <v/>
      </c>
      <c r="T113" s="30"/>
      <c r="U113" s="51"/>
      <c r="V113" s="25"/>
      <c r="W113" s="69"/>
      <c r="X113" s="34"/>
      <c r="Y113" s="34"/>
      <c r="Z113" s="29"/>
      <c r="AA113" s="34"/>
      <c r="AB113" s="35"/>
      <c r="AC113" s="35"/>
      <c r="AD113" s="65" t="str">
        <f t="shared" si="64"/>
        <v/>
      </c>
      <c r="AE113" s="157" t="str">
        <f t="shared" si="60"/>
        <v/>
      </c>
      <c r="AF113" s="34"/>
      <c r="AG113" s="65" t="str">
        <f t="shared" si="65"/>
        <v/>
      </c>
      <c r="AH113" s="157" t="str">
        <f t="shared" si="66"/>
        <v/>
      </c>
      <c r="AI113" s="35"/>
      <c r="AJ113" s="2"/>
      <c r="AK113" s="15"/>
      <c r="AL113" s="100"/>
      <c r="AM113" s="34"/>
      <c r="AN113" s="34"/>
      <c r="AO113" s="34"/>
      <c r="AP113" s="64" t="str">
        <f t="shared" si="67"/>
        <v/>
      </c>
      <c r="AQ113" s="70" t="str">
        <f t="shared" si="68"/>
        <v/>
      </c>
      <c r="AR113" s="72" t="str">
        <f t="shared" si="69"/>
        <v/>
      </c>
      <c r="AS113" s="67" t="str">
        <f>IF(ISBLANK(U113),"",IF(NOT(ISBLANK(H113)),IF(ROUND(AR113,0)&gt;=12,"AAA",IF(ROUND(AR113,0)&gt;=11,"AA",IF(ROUND(AR113,0)&gt;=10,"A",IF(ROUND(AR113,0)&gt;=9,"BBB",IF(ROUND(AR113,0)&gt;=8,"BB",IF(ROUND(AR113,0)&gt;=7,"B",IF(ROUND(AR113,0)&gt;=6,"CCC",IF(ROUND(AR113,0)&gt;=5,"CC",IF(ROUND(AR113,0)&gt;=4,"C",IF(ROUND(AR113,0)&gt;=3,"DDD",IF(ROUND(AR113,0)&gt;=2,"DD","D"))))))))))),""))</f>
        <v/>
      </c>
    </row>
    <row r="114" spans="2:45" x14ac:dyDescent="0.35">
      <c r="B114" s="52"/>
      <c r="C114" s="113" t="s">
        <v>11</v>
      </c>
      <c r="D114" s="152">
        <f>IF(ISBLANK(E114),"",IF(AND(NOT(ISBLANK(C114)), OR(C114="*",ISNUMBER(SEARCH(J$3,C114)),ISNUMBER(SEARCH(K$3,C114)),ISNUMBER(SEARCH(L$3,C114)),ISNUMBER(SEARCH(M$3,C114)),ISNUMBER(SEARCH(N$3,C114)))),1,0))</f>
        <v>0</v>
      </c>
      <c r="E114" s="177" t="s">
        <v>344</v>
      </c>
      <c r="F114" s="152">
        <f>IF(ISBLANK(E114),"",IF(OR(ISNUMBER(SEARCH("N?o aplic?vel",G114))+ISNUMBER(SEARCH("N?o  aplic?vel",G114)),ISNUMBER(SEARCH("N?o   aplic?vel",G114))),0,1))</f>
        <v>1</v>
      </c>
      <c r="G114" s="76"/>
      <c r="H114" s="51"/>
      <c r="I114" s="111"/>
      <c r="J114" s="156"/>
      <c r="K114" s="156"/>
      <c r="L114" s="156"/>
      <c r="M114" s="156"/>
      <c r="N114" s="156"/>
      <c r="O114" s="156"/>
      <c r="P114" s="156"/>
      <c r="Q114" s="156"/>
      <c r="R114" s="156"/>
      <c r="S114" s="75" t="str">
        <f>IF(COUNTBLANK(J114:R114)=COUNTIF(J$7:R$7,"&gt;0"),"",IF(SUM(J114:R114)&gt;0,MIN(12,ROUND((J114*J$7+K114*K$7+IF(N114=1,L114*L$7,L$7)+M114*M$7+N114*N$7+O114*O$7+P114*P$7+IF(R114=1,R114*R$7,Q114*Q$7))/(SUM(J$7:R$7)-Q$7-O$7)*12,0)),1))</f>
        <v/>
      </c>
      <c r="T114" s="30"/>
      <c r="U114" s="51"/>
      <c r="V114" s="25"/>
      <c r="W114" s="69"/>
      <c r="X114" s="34"/>
      <c r="Y114" s="34"/>
      <c r="Z114" s="29"/>
      <c r="AA114" s="34"/>
      <c r="AB114" s="35"/>
      <c r="AC114" s="35"/>
      <c r="AD114" s="65" t="str">
        <f>IF(AND(NOT(ISBLANK($X114)),ISNUMBER(AE114)),
       IF(AE114&gt;=0.16,12, IF(AE114&gt;=0.14,11, IF(AE114&gt;=0.12,10, IF(AE114&gt;=0.1,9,IF(AE114&gt;=0.08,8,IF(AE114&gt;=0.06,7,IF(AE114&gt;=0.04,6,IF(AE114&gt;=0.02,5,IF(AE114&gt;0,4,3))))))))),
       "")</f>
        <v/>
      </c>
      <c r="AE114" s="157" t="str">
        <f>IF(AND(OR($Q114=1,$R114=1),ISNUMBER(AB114),ISNUMBER(AC114),NOT(ISBLANK($X114))),
        IF($X114="%",
              IF($AA114="C",IF(AC114&gt;=IF($AI114&lt;&gt;0,$AI114,100),1,(AC114-AB114)/IF($AI114&lt;&gt;0,$AI114,100)),IF($AA114="B",IF(AC114&lt;=IF($AI114&lt;&gt;0,$AI114,0),1,(AB114-AC114)/100),"")),
        IF($X114="i",
              IF($AA114="C",IF(AC114&gt;=IF($AI114&lt;&gt;0,$AI114,1),1,(AC114-AB114)/IF($AI114&lt;&gt;0,$AI114,1)),IF($AA114="B",IF(AC114&lt;=IF($AI114&lt;&gt;0,$AI114,0),1,(AB114-AC114)/1),"")),
         IF(OR($X114="‰",$X114="p1000",$X114="P1000"),
              IF($AA114="C",IF(AC114&gt;=IF($AI114&lt;&gt;0,$AI114,1000),1,(AC114-AB114)/IF($AI114&lt;&gt;0,$AI114,1000)),IF($AA114="B",IF(AC114&lt;=IF($AI114&lt;&gt;0,$AI114,0),1,(AB114-AC114)/1000),"")),
        IF(OR($X114="ppm",$X114="PPM"),
              IF($AA114="C",IF(AC114&gt;=IF($AI114&lt;&gt;0,$AI114,1000000),1,(AC114-AB114)/IF($AI114&lt;&gt;0,$AI114,1000000)),IF($AA114="B",IF(AC114&lt;=IF($AI114&lt;&gt;0,$AI114,0),1,(AB114-AC114)/1000000),"")),
        IF($AA114="C",IF(AND($AI114&lt;&gt;0,AC114&gt;=$AI114),1,IF(AB114&gt;0,AC114/AB114-1,IF(AC114&gt;0,1,0))),
        IF($AA114="B",IF(AND($AI114&lt;&gt;0,AC114&lt;=$AI114),1,IF(AB114&gt;0,1-AC114/AB114,IF(AC114&lt;=0,1,0))),"")))))),
  "")</f>
        <v/>
      </c>
      <c r="AF114" s="34"/>
      <c r="AG114" s="65" t="str">
        <f>IF(AND(NOT(ISBLANK($X114)),ISNUMBER(AH114)),
       IF(AH114&gt;=0.16,12, IF(AH114&gt;=0.14,11, IF(AH114&gt;=0.12,10, IF(AH114&gt;=0.1,9,IF(AH114&gt;=0.08,8,IF(AH114&gt;=0.06,7,IF(AH114&gt;=0.04,6,IF(AH114&gt;=0.02,5,IF(AH114&gt;0,4,3))))))))),
       IF(AND(NOT(ISBLANK($X114)),ISNUMBER(AD114)),MAX(3,AD114-1),""))</f>
        <v/>
      </c>
      <c r="AH114" s="157" t="str">
        <f>IF(AND(OR($Q114=1,$R114=1),ISNUMBER(AC114),ISNUMBER(AF114),NOT(ISBLANK($X114))),
        IF($X114="%",
              IF($AA114="C",IF(AF114&gt;=IF($AI114&lt;&gt;0,$AI114,100),1,(AF114-AC114)/IF($AI114&lt;&gt;0,$AI114,100)),IF($AA114="B",IF(AF114&lt;=IF($AI114&lt;&gt;0,$AI114,0),1,(AC114-AF114)/100),"")),
        IF($X114="i",
              IF($AA114="C",IF(AF114&gt;=IF($AI114&lt;&gt;0,$AI114,1),1,(AF114-AC114)/IF($AI114&lt;&gt;0,$AI114,1)),IF($AA114="B",IF(AF114&lt;=IF($AI114&lt;&gt;0,$AI114,0),1,(AC114-AF114)/1),"")),
         IF(OR($X114="‰",$X114="p1000",$X114="P1000"),
              IF($AA114="C",IF(AF114&gt;=IF($AI114&lt;&gt;0,$AI114,1000),1,(AF114-AC114)/IF($AI114&lt;&gt;0,$AI114,1000)),IF($AA114="B",IF(AF114&lt;=IF($AI114&lt;&gt;0,$AI114,0),1,(AC114-AF114)/1000),"")),
        IF(OR($X114="ppm",$X114="PPM"),
              IF($AA114="C",IF(AF114&gt;=IF($AI114&lt;&gt;0,$AI114,1000000),1,(AF114-AC114)/IF($AI114&lt;&gt;0,$AI114,1000000)),IF($AA114="B",IF(AF114&lt;=IF($AI114&lt;&gt;0,$AI114,0),1,(AC114-AF114)/1000000),"")),
        IF($AA114="C",IF(AND($AI114&lt;&gt;0,AF114&gt;=$AI114),1,IF(AC114&gt;0,AF114/AC114-1,IF(AF114&gt;0,1,0))),
        IF($AA114="B",IF(AND($AI114&lt;&gt;0,AF114&lt;=$AI114),1,IF(AC114&gt;0,1-AF114/AC114,IF(AF114&lt;=0,1,0))),"")))))),
  "")</f>
        <v/>
      </c>
      <c r="AI114" s="35"/>
      <c r="AJ114" s="2"/>
      <c r="AK114" s="15"/>
      <c r="AL114" s="100"/>
      <c r="AM114" s="34"/>
      <c r="AN114" s="34"/>
      <c r="AO114" s="34"/>
      <c r="AP114" s="64" t="str">
        <f>IF(AND(R114=1,ISNUMBER(U114),NOT(ISBLANK(W114)),ISNUMBER(AK114),AK114&lt;&gt;"NC",NOT(ISBLANK(AL114))),
        IF(AO114="S",12,IF(AN114="S",11,IF(AM114="S",10,IF(OR(ISBLANK(AM114),AM114="N"),9,"")))),"")</f>
        <v/>
      </c>
      <c r="AQ114" s="70" t="str">
        <f>IF(AND(ISNUMBER(S114),ISNUMBER(U114)),
        IF(ISNUMBER(AD114),
              IF(ISNUMBER(AP114),AVERAGE(S114,AD114,IF(ISNUMBER(AG114),AG114,$AQ$5),MIN(10,AP114)),AVERAGE(S114,AD114,IF(ISNUMBER(AG114),AG114,$AQ$5),U114)),
        AVERAGE(S114,U114)),
   "")</f>
        <v/>
      </c>
      <c r="AR114" s="72" t="str">
        <f>IF(AND(ISNUMBER(S114),ISNUMBER(U114)),
        IF(ISNUMBER(AD114),
              IF(ISNUMBER(AP114),AVERAGE(S114,AD114,IF(ISNUMBER(AG114),AG114,IF(AD114&gt;1,AD114-1,AD114)),AP114),AVERAGE(S114,AD114,IF(ISNUMBER(AG114),AG114,IF(AD114&gt;1,AD114-1,AD114)),U114)),
        AVERAGE(S114,U114)),
       "")</f>
        <v/>
      </c>
      <c r="AS114" s="67" t="str">
        <f>IF(ISBLANK(U114),"",IF(NOT(ISBLANK(H114)),IF(ROUND(AR114,0)&gt;=12,"AAA",IF(ROUND(AR114,0)&gt;=11,"AA",IF(ROUND(AR114,0)&gt;=10,"A",IF(ROUND(AR114,0)&gt;=9,"BBB",IF(ROUND(AR114,0)&gt;=8,"BB",IF(ROUND(AR114,0)&gt;=7,"B",IF(ROUND(AR114,0)&gt;=6,"CCC",IF(ROUND(AR114,0)&gt;=5,"CC",IF(ROUND(AR114,0)&gt;=4,"C",IF(ROUND(AR114,0)&gt;=3,"DDD",IF(ROUND(AR114,0)&gt;=2,"DD","D"))))))))))),""))</f>
        <v/>
      </c>
    </row>
    <row r="115" spans="2:45" ht="24" x14ac:dyDescent="0.35">
      <c r="B115" s="52"/>
      <c r="C115" s="28"/>
      <c r="D115" s="152">
        <f t="shared" si="61"/>
        <v>0</v>
      </c>
      <c r="E115" s="74" t="s">
        <v>53</v>
      </c>
      <c r="F115" s="152">
        <f t="shared" si="62"/>
        <v>1</v>
      </c>
      <c r="G115" s="76"/>
      <c r="H115" s="51"/>
      <c r="I115" s="111"/>
      <c r="J115" s="156"/>
      <c r="K115" s="156"/>
      <c r="L115" s="156"/>
      <c r="M115" s="156"/>
      <c r="N115" s="156"/>
      <c r="O115" s="156"/>
      <c r="P115" s="156"/>
      <c r="Q115" s="156"/>
      <c r="R115" s="156"/>
      <c r="S115" s="75" t="str">
        <f t="shared" si="63"/>
        <v/>
      </c>
      <c r="T115" s="30"/>
      <c r="U115" s="51"/>
      <c r="V115" s="25"/>
      <c r="W115" s="69"/>
      <c r="X115" s="34"/>
      <c r="Y115" s="34"/>
      <c r="Z115" s="29"/>
      <c r="AA115" s="34"/>
      <c r="AB115" s="35"/>
      <c r="AC115" s="35"/>
      <c r="AD115" s="65" t="str">
        <f t="shared" si="64"/>
        <v/>
      </c>
      <c r="AE115" s="157" t="str">
        <f t="shared" si="60"/>
        <v/>
      </c>
      <c r="AF115" s="34"/>
      <c r="AG115" s="65" t="str">
        <f t="shared" si="65"/>
        <v/>
      </c>
      <c r="AH115" s="157" t="str">
        <f t="shared" si="66"/>
        <v/>
      </c>
      <c r="AI115" s="35"/>
      <c r="AJ115" s="2"/>
      <c r="AK115" s="15"/>
      <c r="AL115" s="100"/>
      <c r="AM115" s="34"/>
      <c r="AN115" s="34"/>
      <c r="AO115" s="34"/>
      <c r="AP115" s="64" t="str">
        <f t="shared" si="67"/>
        <v/>
      </c>
      <c r="AQ115" s="70" t="str">
        <f t="shared" si="68"/>
        <v/>
      </c>
      <c r="AR115" s="72" t="str">
        <f t="shared" si="69"/>
        <v/>
      </c>
      <c r="AS115" s="67" t="str">
        <f>IF(ISBLANK(U115),"",IF(NOT(ISBLANK(H115)),IF(ROUND(AR115,0)&gt;=12,"AAA",IF(ROUND(AR115,0)&gt;=11,"AA",IF(ROUND(AR115,0)&gt;=10,"A",IF(ROUND(AR115,0)&gt;=9,"BBB",IF(ROUND(AR115,0)&gt;=8,"BB",IF(ROUND(AR115,0)&gt;=7,"B",IF(ROUND(AR115,0)&gt;=6,"CCC",IF(ROUND(AR115,0)&gt;=5,"CC",IF(ROUND(AR115,0)&gt;=4,"C",IF(ROUND(AR115,0)&gt;=3,"DDD",IF(ROUND(AR115,0)&gt;=2,"DD","D"))))))))))),""))</f>
        <v/>
      </c>
    </row>
    <row r="116" spans="2:45" x14ac:dyDescent="0.35">
      <c r="B116" s="52"/>
      <c r="C116" s="28"/>
      <c r="D116" s="152">
        <f t="shared" si="61"/>
        <v>0</v>
      </c>
      <c r="E116" s="74" t="s">
        <v>323</v>
      </c>
      <c r="F116" s="152">
        <f t="shared" si="62"/>
        <v>1</v>
      </c>
      <c r="G116" s="76"/>
      <c r="H116" s="51"/>
      <c r="I116" s="111"/>
      <c r="J116" s="156"/>
      <c r="K116" s="156"/>
      <c r="L116" s="156"/>
      <c r="M116" s="156"/>
      <c r="N116" s="156"/>
      <c r="O116" s="156"/>
      <c r="P116" s="156"/>
      <c r="Q116" s="156"/>
      <c r="R116" s="156"/>
      <c r="S116" s="75" t="str">
        <f t="shared" si="63"/>
        <v/>
      </c>
      <c r="T116" s="30"/>
      <c r="U116" s="51"/>
      <c r="V116" s="25"/>
      <c r="W116" s="69"/>
      <c r="X116" s="34"/>
      <c r="Y116" s="34"/>
      <c r="Z116" s="29"/>
      <c r="AA116" s="34"/>
      <c r="AB116" s="35"/>
      <c r="AC116" s="35"/>
      <c r="AD116" s="65" t="str">
        <f t="shared" si="64"/>
        <v/>
      </c>
      <c r="AE116" s="157" t="str">
        <f t="shared" si="60"/>
        <v/>
      </c>
      <c r="AF116" s="34"/>
      <c r="AG116" s="65" t="str">
        <f t="shared" si="65"/>
        <v/>
      </c>
      <c r="AH116" s="157" t="str">
        <f t="shared" si="66"/>
        <v/>
      </c>
      <c r="AI116" s="35"/>
      <c r="AJ116" s="2"/>
      <c r="AK116" s="15"/>
      <c r="AL116" s="100"/>
      <c r="AM116" s="34"/>
      <c r="AN116" s="34"/>
      <c r="AO116" s="34"/>
      <c r="AP116" s="64" t="str">
        <f t="shared" si="67"/>
        <v/>
      </c>
      <c r="AQ116" s="70" t="str">
        <f t="shared" si="68"/>
        <v/>
      </c>
      <c r="AR116" s="72" t="str">
        <f t="shared" si="69"/>
        <v/>
      </c>
      <c r="AS116" s="67" t="str">
        <f>IF(ISBLANK(U116),"",IF(NOT(ISBLANK(H116)),IF(ROUND(AR116,0)&gt;=12,"AAA",IF(ROUND(AR116,0)&gt;=11,"AA",IF(ROUND(AR116,0)&gt;=10,"A",IF(ROUND(AR116,0)&gt;=9,"BBB",IF(ROUND(AR116,0)&gt;=8,"BB",IF(ROUND(AR116,0)&gt;=7,"B",IF(ROUND(AR116,0)&gt;=6,"CCC",IF(ROUND(AR116,0)&gt;=5,"CC",IF(ROUND(AR116,0)&gt;=4,"C",IF(ROUND(AR116,0)&gt;=3,"DDD",IF(ROUND(AR116,0)&gt;=2,"DD","D"))))))))))),""))</f>
        <v/>
      </c>
    </row>
    <row r="117" spans="2:45" x14ac:dyDescent="0.35">
      <c r="B117" s="52"/>
      <c r="C117" s="28"/>
      <c r="D117" s="152" t="str">
        <f t="shared" si="61"/>
        <v/>
      </c>
      <c r="E117" s="74"/>
      <c r="F117" s="152" t="str">
        <f t="shared" si="62"/>
        <v/>
      </c>
      <c r="G117" s="76"/>
      <c r="H117" s="51"/>
      <c r="I117" s="111"/>
      <c r="J117" s="156"/>
      <c r="K117" s="156"/>
      <c r="L117" s="156"/>
      <c r="M117" s="156"/>
      <c r="N117" s="156"/>
      <c r="O117" s="156"/>
      <c r="P117" s="156"/>
      <c r="Q117" s="156"/>
      <c r="R117" s="156"/>
      <c r="S117" s="75" t="str">
        <f t="shared" si="63"/>
        <v/>
      </c>
      <c r="T117" s="30"/>
      <c r="U117" s="51"/>
      <c r="V117" s="25"/>
      <c r="W117" s="69"/>
      <c r="X117" s="34"/>
      <c r="Y117" s="34"/>
      <c r="Z117" s="29"/>
      <c r="AA117" s="34"/>
      <c r="AB117" s="35"/>
      <c r="AC117" s="35"/>
      <c r="AD117" s="65" t="str">
        <f t="shared" si="64"/>
        <v/>
      </c>
      <c r="AE117" s="157" t="str">
        <f t="shared" si="60"/>
        <v/>
      </c>
      <c r="AF117" s="34"/>
      <c r="AG117" s="65" t="str">
        <f t="shared" si="65"/>
        <v/>
      </c>
      <c r="AH117" s="157" t="str">
        <f t="shared" si="66"/>
        <v/>
      </c>
      <c r="AI117" s="35"/>
      <c r="AJ117" s="2"/>
      <c r="AK117" s="15"/>
      <c r="AL117" s="100"/>
      <c r="AM117" s="34"/>
      <c r="AN117" s="34"/>
      <c r="AO117" s="34"/>
      <c r="AP117" s="64" t="str">
        <f t="shared" si="67"/>
        <v/>
      </c>
      <c r="AQ117" s="70" t="str">
        <f t="shared" si="68"/>
        <v/>
      </c>
      <c r="AR117" s="72" t="str">
        <f t="shared" si="69"/>
        <v/>
      </c>
      <c r="AS117" s="67" t="str">
        <f>IF(ISBLANK(U117),"",IF(NOT(ISBLANK(H117)),IF(ROUND(AR117,0)&gt;=12,"AAA",IF(ROUND(AR117,0)&gt;=11,"AA",IF(ROUND(AR117,0)&gt;=10,"A",IF(ROUND(AR117,0)&gt;=9,"BBB",IF(ROUND(AR117,0)&gt;=8,"BB",IF(ROUND(AR117,0)&gt;=7,"B",IF(ROUND(AR117,0)&gt;=6,"CCC",IF(ROUND(AR117,0)&gt;=5,"CC",IF(ROUND(AR117,0)&gt;=4,"C",IF(ROUND(AR117,0)&gt;=3,"DDD",IF(ROUND(AR117,0)&gt;=2,"DD","D"))))))))))),""))</f>
        <v/>
      </c>
    </row>
    <row r="118" spans="2:45" x14ac:dyDescent="0.35">
      <c r="B118" s="52"/>
      <c r="C118" s="28"/>
      <c r="D118" s="152" t="str">
        <f t="shared" si="61"/>
        <v/>
      </c>
      <c r="E118" s="74"/>
      <c r="F118" s="152" t="str">
        <f t="shared" si="62"/>
        <v/>
      </c>
      <c r="G118" s="76"/>
      <c r="H118" s="51"/>
      <c r="I118" s="111"/>
      <c r="J118" s="156"/>
      <c r="K118" s="156"/>
      <c r="L118" s="156"/>
      <c r="M118" s="156"/>
      <c r="N118" s="156"/>
      <c r="O118" s="156"/>
      <c r="P118" s="156"/>
      <c r="Q118" s="156"/>
      <c r="R118" s="156"/>
      <c r="S118" s="75" t="str">
        <f t="shared" si="63"/>
        <v/>
      </c>
      <c r="T118" s="30"/>
      <c r="U118" s="51"/>
      <c r="V118" s="25"/>
      <c r="W118" s="69"/>
      <c r="X118" s="34"/>
      <c r="Y118" s="34"/>
      <c r="Z118" s="29"/>
      <c r="AA118" s="34"/>
      <c r="AB118" s="35"/>
      <c r="AC118" s="35"/>
      <c r="AD118" s="65" t="str">
        <f t="shared" si="64"/>
        <v/>
      </c>
      <c r="AE118" s="157" t="str">
        <f t="shared" si="60"/>
        <v/>
      </c>
      <c r="AF118" s="34"/>
      <c r="AG118" s="65" t="str">
        <f t="shared" si="65"/>
        <v/>
      </c>
      <c r="AH118" s="157" t="str">
        <f t="shared" si="66"/>
        <v/>
      </c>
      <c r="AI118" s="35"/>
      <c r="AJ118" s="2"/>
      <c r="AK118" s="15"/>
      <c r="AL118" s="100"/>
      <c r="AM118" s="34"/>
      <c r="AN118" s="34"/>
      <c r="AO118" s="34"/>
      <c r="AP118" s="64" t="str">
        <f t="shared" si="67"/>
        <v/>
      </c>
      <c r="AQ118" s="70" t="str">
        <f t="shared" si="68"/>
        <v/>
      </c>
      <c r="AR118" s="72" t="str">
        <f t="shared" si="69"/>
        <v/>
      </c>
      <c r="AS118" s="67" t="str">
        <f>IF(ISBLANK(U118),"",IF(NOT(ISBLANK(H118)),IF(ROUND(AR118,0)&gt;=12,"AAA",IF(ROUND(AR118,0)&gt;=11,"AA",IF(ROUND(AR118,0)&gt;=10,"A",IF(ROUND(AR118,0)&gt;=9,"BBB",IF(ROUND(AR118,0)&gt;=8,"BB",IF(ROUND(AR118,0)&gt;=7,"B",IF(ROUND(AR118,0)&gt;=6,"CCC",IF(ROUND(AR118,0)&gt;=5,"CC",IF(ROUND(AR118,0)&gt;=4,"C",IF(ROUND(AR118,0)&gt;=3,"DDD",IF(ROUND(AR118,0)&gt;=2,"DD","D"))))))))))),""))</f>
        <v/>
      </c>
    </row>
    <row r="119" spans="2:45" ht="29" x14ac:dyDescent="0.35">
      <c r="B119" s="52" t="s">
        <v>177</v>
      </c>
      <c r="C119" s="28" t="s">
        <v>56</v>
      </c>
      <c r="D119" s="152">
        <f t="shared" si="61"/>
        <v>1</v>
      </c>
      <c r="E119" s="74" t="s">
        <v>26</v>
      </c>
      <c r="F119" s="152">
        <f t="shared" si="62"/>
        <v>1</v>
      </c>
      <c r="G119" s="76"/>
      <c r="H119" s="51"/>
      <c r="I119" s="111"/>
      <c r="J119" s="156"/>
      <c r="K119" s="156"/>
      <c r="L119" s="156"/>
      <c r="M119" s="156"/>
      <c r="N119" s="156"/>
      <c r="O119" s="156"/>
      <c r="P119" s="156"/>
      <c r="Q119" s="156"/>
      <c r="R119" s="156"/>
      <c r="S119" s="75" t="str">
        <f t="shared" si="63"/>
        <v/>
      </c>
      <c r="T119" s="30"/>
      <c r="U119" s="51"/>
      <c r="V119" s="25"/>
      <c r="W119" s="69"/>
      <c r="X119" s="34"/>
      <c r="Y119" s="34"/>
      <c r="Z119" s="29"/>
      <c r="AA119" s="34"/>
      <c r="AB119" s="35"/>
      <c r="AC119" s="35"/>
      <c r="AD119" s="65" t="str">
        <f t="shared" si="64"/>
        <v/>
      </c>
      <c r="AE119" s="157" t="str">
        <f t="shared" si="60"/>
        <v/>
      </c>
      <c r="AF119" s="34"/>
      <c r="AG119" s="65" t="str">
        <f t="shared" si="65"/>
        <v/>
      </c>
      <c r="AH119" s="157" t="str">
        <f t="shared" si="66"/>
        <v/>
      </c>
      <c r="AI119" s="35"/>
      <c r="AJ119" s="2"/>
      <c r="AK119" s="15"/>
      <c r="AL119" s="100"/>
      <c r="AM119" s="34"/>
      <c r="AN119" s="34"/>
      <c r="AO119" s="34"/>
      <c r="AP119" s="64" t="str">
        <f t="shared" si="67"/>
        <v/>
      </c>
      <c r="AQ119" s="70" t="str">
        <f t="shared" si="68"/>
        <v/>
      </c>
      <c r="AR119" s="72" t="str">
        <f t="shared" si="69"/>
        <v/>
      </c>
      <c r="AS119" s="67" t="str">
        <f>IF(ISBLANK(U119),"",IF(NOT(ISBLANK(H119)),IF(ROUND(AR119,0)&gt;=12,"AAA",IF(ROUND(AR119,0)&gt;=11,"AA",IF(ROUND(AR119,0)&gt;=10,"A",IF(ROUND(AR119,0)&gt;=9,"BBB",IF(ROUND(AR119,0)&gt;=8,"BB",IF(ROUND(AR119,0)&gt;=7,"B",IF(ROUND(AR119,0)&gt;=6,"CCC",IF(ROUND(AR119,0)&gt;=5,"CC",IF(ROUND(AR119,0)&gt;=4,"C",IF(ROUND(AR119,0)&gt;=3,"DDD",IF(ROUND(AR119,0)&gt;=2,"DD","D"))))))))))),""))</f>
        <v/>
      </c>
    </row>
    <row r="120" spans="2:45" x14ac:dyDescent="0.35">
      <c r="B120" s="52"/>
      <c r="C120" s="28" t="s">
        <v>56</v>
      </c>
      <c r="D120" s="152">
        <f t="shared" si="61"/>
        <v>1</v>
      </c>
      <c r="E120" s="74" t="s">
        <v>115</v>
      </c>
      <c r="F120" s="152">
        <f t="shared" si="62"/>
        <v>1</v>
      </c>
      <c r="G120" s="76"/>
      <c r="H120" s="51"/>
      <c r="I120" s="111"/>
      <c r="J120" s="156"/>
      <c r="K120" s="156"/>
      <c r="L120" s="156"/>
      <c r="M120" s="156"/>
      <c r="N120" s="156"/>
      <c r="O120" s="156"/>
      <c r="P120" s="156"/>
      <c r="Q120" s="156"/>
      <c r="R120" s="156"/>
      <c r="S120" s="75" t="str">
        <f t="shared" si="63"/>
        <v/>
      </c>
      <c r="T120" s="30"/>
      <c r="U120" s="51"/>
      <c r="V120" s="25"/>
      <c r="W120" s="69"/>
      <c r="X120" s="34"/>
      <c r="Y120" s="34"/>
      <c r="Z120" s="29"/>
      <c r="AA120" s="34"/>
      <c r="AB120" s="35"/>
      <c r="AC120" s="35"/>
      <c r="AD120" s="65" t="str">
        <f t="shared" si="64"/>
        <v/>
      </c>
      <c r="AE120" s="157" t="str">
        <f t="shared" si="60"/>
        <v/>
      </c>
      <c r="AF120" s="34"/>
      <c r="AG120" s="65" t="str">
        <f t="shared" si="65"/>
        <v/>
      </c>
      <c r="AH120" s="157" t="str">
        <f t="shared" si="66"/>
        <v/>
      </c>
      <c r="AI120" s="35"/>
      <c r="AJ120" s="2"/>
      <c r="AK120" s="15"/>
      <c r="AL120" s="100"/>
      <c r="AM120" s="34"/>
      <c r="AN120" s="34"/>
      <c r="AO120" s="34"/>
      <c r="AP120" s="64" t="str">
        <f t="shared" si="67"/>
        <v/>
      </c>
      <c r="AQ120" s="70" t="str">
        <f t="shared" si="68"/>
        <v/>
      </c>
      <c r="AR120" s="72" t="str">
        <f t="shared" si="69"/>
        <v/>
      </c>
      <c r="AS120" s="67" t="str">
        <f>IF(ISBLANK(U120),"",IF(NOT(ISBLANK(H120)),IF(ROUND(AR120,0)&gt;=12,"AAA",IF(ROUND(AR120,0)&gt;=11,"AA",IF(ROUND(AR120,0)&gt;=10,"A",IF(ROUND(AR120,0)&gt;=9,"BBB",IF(ROUND(AR120,0)&gt;=8,"BB",IF(ROUND(AR120,0)&gt;=7,"B",IF(ROUND(AR120,0)&gt;=6,"CCC",IF(ROUND(AR120,0)&gt;=5,"CC",IF(ROUND(AR120,0)&gt;=4,"C",IF(ROUND(AR120,0)&gt;=3,"DDD",IF(ROUND(AR120,0)&gt;=2,"DD","D"))))))))))),""))</f>
        <v/>
      </c>
    </row>
    <row r="121" spans="2:45" x14ac:dyDescent="0.35">
      <c r="B121" s="52"/>
      <c r="C121" s="28"/>
      <c r="D121" s="152">
        <f t="shared" ref="D121" si="70">IF(ISBLANK(E121),"",IF(AND(NOT(ISBLANK(C121)), OR(C121="*",ISNUMBER(SEARCH(J$3,C121)),ISNUMBER(SEARCH(K$3,C121)),ISNUMBER(SEARCH(L$3,C121)),ISNUMBER(SEARCH(M$3,C121)),ISNUMBER(SEARCH(N$3,C121)))),1,0))</f>
        <v>0</v>
      </c>
      <c r="E121" s="177" t="s">
        <v>324</v>
      </c>
      <c r="F121" s="152">
        <f t="shared" ref="F121" si="71">IF(ISBLANK(E121),"",IF(OR(ISNUMBER(SEARCH("N?o aplic?vel",G121))+ISNUMBER(SEARCH("N?o  aplic?vel",G121)),ISNUMBER(SEARCH("N?o   aplic?vel",G121))),0,1))</f>
        <v>1</v>
      </c>
      <c r="G121" s="76"/>
      <c r="H121" s="51"/>
      <c r="I121" s="111"/>
      <c r="J121" s="156"/>
      <c r="K121" s="156"/>
      <c r="L121" s="156"/>
      <c r="M121" s="156"/>
      <c r="N121" s="156"/>
      <c r="O121" s="156"/>
      <c r="P121" s="156"/>
      <c r="Q121" s="156"/>
      <c r="R121" s="156"/>
      <c r="S121" s="75" t="str">
        <f t="shared" ref="S121" si="72">IF(COUNTBLANK(J121:R121)=COUNTIF(J$7:R$7,"&gt;0"),"",IF(SUM(J121:R121)&gt;0,MIN(12,ROUND((J121*J$7+K121*K$7+IF(N121=1,L121*L$7,L$7)+M121*M$7+N121*N$7+O121*O$7+P121*P$7+IF(R121=1,R121*R$7,Q121*Q$7))/(SUM(J$7:R$7)-Q$7-O$7)*12,0)),1))</f>
        <v/>
      </c>
      <c r="T121" s="30"/>
      <c r="U121" s="51"/>
      <c r="V121" s="25"/>
      <c r="W121" s="69"/>
      <c r="X121" s="34"/>
      <c r="Y121" s="34"/>
      <c r="Z121" s="29"/>
      <c r="AA121" s="34"/>
      <c r="AB121" s="35"/>
      <c r="AC121" s="35"/>
      <c r="AD121" s="65" t="str">
        <f t="shared" ref="AD121" si="73">IF(AND(NOT(ISBLANK($X121)),ISNUMBER(AE121)),
       IF(AE121&gt;=0.16,12, IF(AE121&gt;=0.14,11, IF(AE121&gt;=0.12,10, IF(AE121&gt;=0.1,9,IF(AE121&gt;=0.08,8,IF(AE121&gt;=0.06,7,IF(AE121&gt;=0.04,6,IF(AE121&gt;=0.02,5,IF(AE121&gt;0,4,3))))))))),
       "")</f>
        <v/>
      </c>
      <c r="AE121" s="157" t="str">
        <f t="shared" ref="AE121" si="74">IF(AND(OR($Q121=1,$R121=1),ISNUMBER(AB121),ISNUMBER(AC121),NOT(ISBLANK($X121))),
        IF($X121="%",
              IF($AA121="C",IF(AC121&gt;=IF($AI121&lt;&gt;0,$AI121,100),1,(AC121-AB121)/IF($AI121&lt;&gt;0,$AI121,100)),IF($AA121="B",IF(AC121&lt;=IF($AI121&lt;&gt;0,$AI121,0),1,(AB121-AC121)/100),"")),
        IF($X121="i",
              IF($AA121="C",IF(AC121&gt;=IF($AI121&lt;&gt;0,$AI121,1),1,(AC121-AB121)/IF($AI121&lt;&gt;0,$AI121,1)),IF($AA121="B",IF(AC121&lt;=IF($AI121&lt;&gt;0,$AI121,0),1,(AB121-AC121)/1),"")),
         IF(OR($X121="‰",$X121="p1000",$X121="P1000"),
              IF($AA121="C",IF(AC121&gt;=IF($AI121&lt;&gt;0,$AI121,1000),1,(AC121-AB121)/IF($AI121&lt;&gt;0,$AI121,1000)),IF($AA121="B",IF(AC121&lt;=IF($AI121&lt;&gt;0,$AI121,0),1,(AB121-AC121)/1000),"")),
        IF(OR($X121="ppm",$X121="PPM"),
              IF($AA121="C",IF(AC121&gt;=IF($AI121&lt;&gt;0,$AI121,1000000),1,(AC121-AB121)/IF($AI121&lt;&gt;0,$AI121,1000000)),IF($AA121="B",IF(AC121&lt;=IF($AI121&lt;&gt;0,$AI121,0),1,(AB121-AC121)/1000000),"")),
        IF($AA121="C",IF(AND($AI121&lt;&gt;0,AC121&gt;=$AI121),1,IF(AB121&gt;0,AC121/AB121-1,IF(AC121&gt;0,1,0))),
        IF($AA121="B",IF(AND($AI121&lt;&gt;0,AC121&lt;=$AI121),1,IF(AB121&gt;0,1-AC121/AB121,IF(AC121&lt;=0,1,0))),"")))))),
  "")</f>
        <v/>
      </c>
      <c r="AF121" s="34"/>
      <c r="AG121" s="65" t="str">
        <f t="shared" ref="AG121" si="75">IF(AND(NOT(ISBLANK($X121)),ISNUMBER(AH121)),
       IF(AH121&gt;=0.16,12, IF(AH121&gt;=0.14,11, IF(AH121&gt;=0.12,10, IF(AH121&gt;=0.1,9,IF(AH121&gt;=0.08,8,IF(AH121&gt;=0.06,7,IF(AH121&gt;=0.04,6,IF(AH121&gt;=0.02,5,IF(AH121&gt;0,4,3))))))))),
       IF(AND(NOT(ISBLANK($X121)),ISNUMBER(AD121)),MAX(3,AD121-1),""))</f>
        <v/>
      </c>
      <c r="AH121" s="157" t="str">
        <f t="shared" ref="AH121" si="76">IF(AND(OR($Q121=1,$R121=1),ISNUMBER(AC121),ISNUMBER(AF121),NOT(ISBLANK($X121))),
        IF($X121="%",
              IF($AA121="C",IF(AF121&gt;=IF($AI121&lt;&gt;0,$AI121,100),1,(AF121-AC121)/IF($AI121&lt;&gt;0,$AI121,100)),IF($AA121="B",IF(AF121&lt;=IF($AI121&lt;&gt;0,$AI121,0),1,(AC121-AF121)/100),"")),
        IF($X121="i",
              IF($AA121="C",IF(AF121&gt;=IF($AI121&lt;&gt;0,$AI121,1),1,(AF121-AC121)/IF($AI121&lt;&gt;0,$AI121,1)),IF($AA121="B",IF(AF121&lt;=IF($AI121&lt;&gt;0,$AI121,0),1,(AC121-AF121)/1),"")),
         IF(OR($X121="‰",$X121="p1000",$X121="P1000"),
              IF($AA121="C",IF(AF121&gt;=IF($AI121&lt;&gt;0,$AI121,1000),1,(AF121-AC121)/IF($AI121&lt;&gt;0,$AI121,1000)),IF($AA121="B",IF(AF121&lt;=IF($AI121&lt;&gt;0,$AI121,0),1,(AC121-AF121)/1000),"")),
        IF(OR($X121="ppm",$X121="PPM"),
              IF($AA121="C",IF(AF121&gt;=IF($AI121&lt;&gt;0,$AI121,1000000),1,(AF121-AC121)/IF($AI121&lt;&gt;0,$AI121,1000000)),IF($AA121="B",IF(AF121&lt;=IF($AI121&lt;&gt;0,$AI121,0),1,(AC121-AF121)/1000000),"")),
        IF($AA121="C",IF(AND($AI121&lt;&gt;0,AF121&gt;=$AI121),1,IF(AC121&gt;0,AF121/AC121-1,IF(AF121&gt;0,1,0))),
        IF($AA121="B",IF(AND($AI121&lt;&gt;0,AF121&lt;=$AI121),1,IF(AC121&gt;0,1-AF121/AC121,IF(AF121&lt;=0,1,0))),"")))))),
  "")</f>
        <v/>
      </c>
      <c r="AI121" s="35"/>
      <c r="AJ121" s="2"/>
      <c r="AK121" s="15"/>
      <c r="AL121" s="100"/>
      <c r="AM121" s="34"/>
      <c r="AN121" s="34"/>
      <c r="AO121" s="34"/>
      <c r="AP121" s="64" t="str">
        <f t="shared" ref="AP121" si="77">IF(AND(R121=1,ISNUMBER(U121),NOT(ISBLANK(W121)),ISNUMBER(AK121),AK121&lt;&gt;"NC",NOT(ISBLANK(AL121))),
        IF(AO121="S",12,IF(AN121="S",11,IF(AM121="S",10,IF(OR(ISBLANK(AM121),AM121="N"),9,"")))),"")</f>
        <v/>
      </c>
      <c r="AQ121" s="70" t="str">
        <f t="shared" ref="AQ121" si="78">IF(AND(ISNUMBER(S121),ISNUMBER(U121)),
        IF(ISNUMBER(AD121),
              IF(ISNUMBER(AP121),AVERAGE(S121,AD121,IF(ISNUMBER(AG121),AG121,$AQ$5),MIN(10,AP121)),AVERAGE(S121,AD121,IF(ISNUMBER(AG121),AG121,$AQ$5),U121)),
        AVERAGE(S121,U121)),
   "")</f>
        <v/>
      </c>
      <c r="AR121" s="72" t="str">
        <f t="shared" ref="AR121" si="79">IF(AND(ISNUMBER(S121),ISNUMBER(U121)),
        IF(ISNUMBER(AD121),
              IF(ISNUMBER(AP121),AVERAGE(S121,AD121,IF(ISNUMBER(AG121),AG121,IF(AD121&gt;1,AD121-1,AD121)),AP121),AVERAGE(S121,AD121,IF(ISNUMBER(AG121),AG121,IF(AD121&gt;1,AD121-1,AD121)),U121)),
        AVERAGE(S121,U121)),
       "")</f>
        <v/>
      </c>
      <c r="AS121" s="67" t="str">
        <f>IF(ISBLANK(U121),"",IF(NOT(ISBLANK(H121)),IF(ROUND(AR121,0)&gt;=12,"AAA",IF(ROUND(AR121,0)&gt;=11,"AA",IF(ROUND(AR121,0)&gt;=10,"A",IF(ROUND(AR121,0)&gt;=9,"BBB",IF(ROUND(AR121,0)&gt;=8,"BB",IF(ROUND(AR121,0)&gt;=7,"B",IF(ROUND(AR121,0)&gt;=6,"CCC",IF(ROUND(AR121,0)&gt;=5,"CC",IF(ROUND(AR121,0)&gt;=4,"C",IF(ROUND(AR121,0)&gt;=3,"DDD",IF(ROUND(AR121,0)&gt;=2,"DD","D"))))))))))),""))</f>
        <v/>
      </c>
    </row>
    <row r="122" spans="2:45" ht="24" x14ac:dyDescent="0.35">
      <c r="B122" s="52"/>
      <c r="C122" s="28"/>
      <c r="D122" s="152">
        <f t="shared" si="61"/>
        <v>0</v>
      </c>
      <c r="E122" s="74" t="s">
        <v>325</v>
      </c>
      <c r="F122" s="152">
        <f t="shared" si="62"/>
        <v>1</v>
      </c>
      <c r="G122" s="76"/>
      <c r="H122" s="51"/>
      <c r="I122" s="111"/>
      <c r="J122" s="156"/>
      <c r="K122" s="156"/>
      <c r="L122" s="156"/>
      <c r="M122" s="156"/>
      <c r="N122" s="156"/>
      <c r="O122" s="156"/>
      <c r="P122" s="156"/>
      <c r="Q122" s="156"/>
      <c r="R122" s="156"/>
      <c r="S122" s="75" t="str">
        <f t="shared" si="63"/>
        <v/>
      </c>
      <c r="T122" s="30"/>
      <c r="U122" s="51"/>
      <c r="V122" s="25"/>
      <c r="W122" s="69"/>
      <c r="X122" s="34"/>
      <c r="Y122" s="34"/>
      <c r="Z122" s="29"/>
      <c r="AA122" s="34"/>
      <c r="AB122" s="35"/>
      <c r="AC122" s="35"/>
      <c r="AD122" s="65" t="str">
        <f t="shared" si="64"/>
        <v/>
      </c>
      <c r="AE122" s="157" t="str">
        <f t="shared" si="60"/>
        <v/>
      </c>
      <c r="AF122" s="34"/>
      <c r="AG122" s="65" t="str">
        <f t="shared" si="65"/>
        <v/>
      </c>
      <c r="AH122" s="157" t="str">
        <f t="shared" si="66"/>
        <v/>
      </c>
      <c r="AI122" s="35"/>
      <c r="AJ122" s="2"/>
      <c r="AK122" s="15"/>
      <c r="AL122" s="100"/>
      <c r="AM122" s="34"/>
      <c r="AN122" s="34"/>
      <c r="AO122" s="34"/>
      <c r="AP122" s="64" t="str">
        <f t="shared" si="67"/>
        <v/>
      </c>
      <c r="AQ122" s="70" t="str">
        <f t="shared" si="68"/>
        <v/>
      </c>
      <c r="AR122" s="72" t="str">
        <f t="shared" si="69"/>
        <v/>
      </c>
      <c r="AS122" s="67" t="str">
        <f>IF(ISBLANK(U122),"",IF(NOT(ISBLANK(H122)),IF(ROUND(AR122,0)&gt;=12,"AAA",IF(ROUND(AR122,0)&gt;=11,"AA",IF(ROUND(AR122,0)&gt;=10,"A",IF(ROUND(AR122,0)&gt;=9,"BBB",IF(ROUND(AR122,0)&gt;=8,"BB",IF(ROUND(AR122,0)&gt;=7,"B",IF(ROUND(AR122,0)&gt;=6,"CCC",IF(ROUND(AR122,0)&gt;=5,"CC",IF(ROUND(AR122,0)&gt;=4,"C",IF(ROUND(AR122,0)&gt;=3,"DDD",IF(ROUND(AR122,0)&gt;=2,"DD","D"))))))))))),""))</f>
        <v/>
      </c>
    </row>
    <row r="123" spans="2:45" ht="24" x14ac:dyDescent="0.35">
      <c r="B123" s="52"/>
      <c r="C123" s="28"/>
      <c r="D123" s="152">
        <f t="shared" si="61"/>
        <v>0</v>
      </c>
      <c r="E123" s="74" t="s">
        <v>326</v>
      </c>
      <c r="F123" s="152">
        <f t="shared" si="62"/>
        <v>1</v>
      </c>
      <c r="G123" s="76"/>
      <c r="H123" s="51"/>
      <c r="I123" s="111"/>
      <c r="J123" s="156"/>
      <c r="K123" s="156"/>
      <c r="L123" s="156"/>
      <c r="M123" s="156"/>
      <c r="N123" s="156"/>
      <c r="O123" s="156"/>
      <c r="P123" s="156"/>
      <c r="Q123" s="156"/>
      <c r="R123" s="156"/>
      <c r="S123" s="75" t="str">
        <f t="shared" si="63"/>
        <v/>
      </c>
      <c r="T123" s="30"/>
      <c r="U123" s="51"/>
      <c r="V123" s="25"/>
      <c r="W123" s="69"/>
      <c r="X123" s="34"/>
      <c r="Y123" s="34"/>
      <c r="Z123" s="29"/>
      <c r="AA123" s="34"/>
      <c r="AB123" s="35"/>
      <c r="AC123" s="35"/>
      <c r="AD123" s="65" t="str">
        <f t="shared" si="64"/>
        <v/>
      </c>
      <c r="AE123" s="157" t="str">
        <f t="shared" si="60"/>
        <v/>
      </c>
      <c r="AF123" s="34"/>
      <c r="AG123" s="65" t="str">
        <f t="shared" si="65"/>
        <v/>
      </c>
      <c r="AH123" s="157" t="str">
        <f t="shared" si="66"/>
        <v/>
      </c>
      <c r="AI123" s="35"/>
      <c r="AJ123" s="2"/>
      <c r="AK123" s="15"/>
      <c r="AL123" s="100"/>
      <c r="AM123" s="34"/>
      <c r="AN123" s="34"/>
      <c r="AO123" s="34"/>
      <c r="AP123" s="64" t="str">
        <f t="shared" si="67"/>
        <v/>
      </c>
      <c r="AQ123" s="70" t="str">
        <f t="shared" si="68"/>
        <v/>
      </c>
      <c r="AR123" s="72" t="str">
        <f t="shared" si="69"/>
        <v/>
      </c>
      <c r="AS123" s="67" t="str">
        <f>IF(ISBLANK(U123),"",IF(NOT(ISBLANK(H123)),IF(ROUND(AR123,0)&gt;=12,"AAA",IF(ROUND(AR123,0)&gt;=11,"AA",IF(ROUND(AR123,0)&gt;=10,"A",IF(ROUND(AR123,0)&gt;=9,"BBB",IF(ROUND(AR123,0)&gt;=8,"BB",IF(ROUND(AR123,0)&gt;=7,"B",IF(ROUND(AR123,0)&gt;=6,"CCC",IF(ROUND(AR123,0)&gt;=5,"CC",IF(ROUND(AR123,0)&gt;=4,"C",IF(ROUND(AR123,0)&gt;=3,"DDD",IF(ROUND(AR123,0)&gt;=2,"DD","D"))))))))))),""))</f>
        <v/>
      </c>
    </row>
    <row r="124" spans="2:45" x14ac:dyDescent="0.35">
      <c r="B124" s="52"/>
      <c r="C124" s="28"/>
      <c r="D124" s="152">
        <f t="shared" si="61"/>
        <v>0</v>
      </c>
      <c r="E124" s="74" t="s">
        <v>118</v>
      </c>
      <c r="F124" s="152">
        <f t="shared" si="62"/>
        <v>1</v>
      </c>
      <c r="G124" s="76"/>
      <c r="H124" s="51"/>
      <c r="I124" s="111"/>
      <c r="J124" s="156"/>
      <c r="K124" s="156"/>
      <c r="L124" s="156"/>
      <c r="M124" s="156"/>
      <c r="N124" s="156"/>
      <c r="O124" s="156"/>
      <c r="P124" s="156"/>
      <c r="Q124" s="156"/>
      <c r="R124" s="156"/>
      <c r="S124" s="75" t="str">
        <f t="shared" si="63"/>
        <v/>
      </c>
      <c r="T124" s="30"/>
      <c r="U124" s="51"/>
      <c r="V124" s="25"/>
      <c r="W124" s="69"/>
      <c r="X124" s="34"/>
      <c r="Y124" s="34"/>
      <c r="Z124" s="29"/>
      <c r="AA124" s="34"/>
      <c r="AB124" s="35"/>
      <c r="AC124" s="35"/>
      <c r="AD124" s="65" t="str">
        <f t="shared" si="64"/>
        <v/>
      </c>
      <c r="AE124" s="157" t="str">
        <f t="shared" si="60"/>
        <v/>
      </c>
      <c r="AF124" s="34"/>
      <c r="AG124" s="65" t="str">
        <f t="shared" si="65"/>
        <v/>
      </c>
      <c r="AH124" s="157" t="str">
        <f t="shared" si="66"/>
        <v/>
      </c>
      <c r="AI124" s="35"/>
      <c r="AJ124" s="2"/>
      <c r="AK124" s="15"/>
      <c r="AL124" s="100"/>
      <c r="AM124" s="34"/>
      <c r="AN124" s="34"/>
      <c r="AO124" s="34"/>
      <c r="AP124" s="64" t="str">
        <f t="shared" si="67"/>
        <v/>
      </c>
      <c r="AQ124" s="70" t="str">
        <f t="shared" si="68"/>
        <v/>
      </c>
      <c r="AR124" s="72" t="str">
        <f t="shared" si="69"/>
        <v/>
      </c>
      <c r="AS124" s="67" t="str">
        <f>IF(ISBLANK(U124),"",IF(NOT(ISBLANK(H124)),IF(ROUND(AR124,0)&gt;=12,"AAA",IF(ROUND(AR124,0)&gt;=11,"AA",IF(ROUND(AR124,0)&gt;=10,"A",IF(ROUND(AR124,0)&gt;=9,"BBB",IF(ROUND(AR124,0)&gt;=8,"BB",IF(ROUND(AR124,0)&gt;=7,"B",IF(ROUND(AR124,0)&gt;=6,"CCC",IF(ROUND(AR124,0)&gt;=5,"CC",IF(ROUND(AR124,0)&gt;=4,"C",IF(ROUND(AR124,0)&gt;=3,"DDD",IF(ROUND(AR124,0)&gt;=2,"DD","D"))))))))))),""))</f>
        <v/>
      </c>
    </row>
    <row r="125" spans="2:45" x14ac:dyDescent="0.35">
      <c r="B125" s="52"/>
      <c r="C125" s="28"/>
      <c r="D125" s="152" t="str">
        <f t="shared" si="61"/>
        <v/>
      </c>
      <c r="E125" s="74"/>
      <c r="F125" s="152" t="str">
        <f t="shared" si="62"/>
        <v/>
      </c>
      <c r="G125" s="76"/>
      <c r="H125" s="51"/>
      <c r="I125" s="111"/>
      <c r="J125" s="156"/>
      <c r="K125" s="156"/>
      <c r="L125" s="156"/>
      <c r="M125" s="156"/>
      <c r="N125" s="156"/>
      <c r="O125" s="156"/>
      <c r="P125" s="156"/>
      <c r="Q125" s="156"/>
      <c r="R125" s="156"/>
      <c r="S125" s="75" t="str">
        <f t="shared" si="63"/>
        <v/>
      </c>
      <c r="T125" s="30"/>
      <c r="U125" s="51"/>
      <c r="V125" s="25"/>
      <c r="W125" s="69"/>
      <c r="X125" s="34"/>
      <c r="Y125" s="34"/>
      <c r="Z125" s="29"/>
      <c r="AA125" s="34"/>
      <c r="AB125" s="35"/>
      <c r="AC125" s="35"/>
      <c r="AD125" s="65" t="str">
        <f t="shared" si="64"/>
        <v/>
      </c>
      <c r="AE125" s="157" t="str">
        <f t="shared" si="60"/>
        <v/>
      </c>
      <c r="AF125" s="34"/>
      <c r="AG125" s="65" t="str">
        <f t="shared" si="65"/>
        <v/>
      </c>
      <c r="AH125" s="157" t="str">
        <f t="shared" si="66"/>
        <v/>
      </c>
      <c r="AI125" s="35"/>
      <c r="AJ125" s="2"/>
      <c r="AK125" s="15"/>
      <c r="AL125" s="100"/>
      <c r="AM125" s="34"/>
      <c r="AN125" s="34"/>
      <c r="AO125" s="34"/>
      <c r="AP125" s="64" t="str">
        <f t="shared" si="67"/>
        <v/>
      </c>
      <c r="AQ125" s="70" t="str">
        <f t="shared" si="68"/>
        <v/>
      </c>
      <c r="AR125" s="72" t="str">
        <f t="shared" si="69"/>
        <v/>
      </c>
      <c r="AS125" s="67" t="str">
        <f>IF(ISBLANK(U125),"",IF(NOT(ISBLANK(H125)),IF(ROUND(AR125,0)&gt;=12,"AAA",IF(ROUND(AR125,0)&gt;=11,"AA",IF(ROUND(AR125,0)&gt;=10,"A",IF(ROUND(AR125,0)&gt;=9,"BBB",IF(ROUND(AR125,0)&gt;=8,"BB",IF(ROUND(AR125,0)&gt;=7,"B",IF(ROUND(AR125,0)&gt;=6,"CCC",IF(ROUND(AR125,0)&gt;=5,"CC",IF(ROUND(AR125,0)&gt;=4,"C",IF(ROUND(AR125,0)&gt;=3,"DDD",IF(ROUND(AR125,0)&gt;=2,"DD","D"))))))))))),""))</f>
        <v/>
      </c>
    </row>
    <row r="126" spans="2:45" x14ac:dyDescent="0.35">
      <c r="B126" s="52"/>
      <c r="C126" s="28"/>
      <c r="D126" s="152" t="str">
        <f t="shared" si="61"/>
        <v/>
      </c>
      <c r="E126" s="74"/>
      <c r="F126" s="152" t="str">
        <f t="shared" si="62"/>
        <v/>
      </c>
      <c r="G126" s="76"/>
      <c r="H126" s="51"/>
      <c r="I126" s="111"/>
      <c r="J126" s="156"/>
      <c r="K126" s="156"/>
      <c r="L126" s="156"/>
      <c r="M126" s="156"/>
      <c r="N126" s="156"/>
      <c r="O126" s="156"/>
      <c r="P126" s="156"/>
      <c r="Q126" s="156"/>
      <c r="R126" s="156"/>
      <c r="S126" s="75" t="str">
        <f t="shared" si="63"/>
        <v/>
      </c>
      <c r="T126" s="30"/>
      <c r="U126" s="51"/>
      <c r="V126" s="25"/>
      <c r="W126" s="69"/>
      <c r="X126" s="34"/>
      <c r="Y126" s="34"/>
      <c r="Z126" s="29"/>
      <c r="AA126" s="34"/>
      <c r="AB126" s="35"/>
      <c r="AC126" s="35"/>
      <c r="AD126" s="65" t="str">
        <f t="shared" si="64"/>
        <v/>
      </c>
      <c r="AE126" s="157" t="str">
        <f t="shared" si="60"/>
        <v/>
      </c>
      <c r="AF126" s="34"/>
      <c r="AG126" s="65" t="str">
        <f t="shared" si="65"/>
        <v/>
      </c>
      <c r="AH126" s="157" t="str">
        <f t="shared" si="66"/>
        <v/>
      </c>
      <c r="AI126" s="35"/>
      <c r="AJ126" s="2"/>
      <c r="AK126" s="15"/>
      <c r="AL126" s="100"/>
      <c r="AM126" s="34"/>
      <c r="AN126" s="34"/>
      <c r="AO126" s="34"/>
      <c r="AP126" s="64" t="str">
        <f t="shared" si="67"/>
        <v/>
      </c>
      <c r="AQ126" s="70" t="str">
        <f t="shared" si="68"/>
        <v/>
      </c>
      <c r="AR126" s="72" t="str">
        <f t="shared" si="69"/>
        <v/>
      </c>
      <c r="AS126" s="67" t="str">
        <f>IF(ISBLANK(U126),"",IF(NOT(ISBLANK(H126)),IF(ROUND(AR126,0)&gt;=12,"AAA",IF(ROUND(AR126,0)&gt;=11,"AA",IF(ROUND(AR126,0)&gt;=10,"A",IF(ROUND(AR126,0)&gt;=9,"BBB",IF(ROUND(AR126,0)&gt;=8,"BB",IF(ROUND(AR126,0)&gt;=7,"B",IF(ROUND(AR126,0)&gt;=6,"CCC",IF(ROUND(AR126,0)&gt;=5,"CC",IF(ROUND(AR126,0)&gt;=4,"C",IF(ROUND(AR126,0)&gt;=3,"DDD",IF(ROUND(AR126,0)&gt;=2,"DD","D"))))))))))),""))</f>
        <v/>
      </c>
    </row>
    <row r="127" spans="2:45" x14ac:dyDescent="0.35">
      <c r="B127" s="52"/>
      <c r="C127" s="28"/>
      <c r="D127" s="152" t="str">
        <f t="shared" si="61"/>
        <v/>
      </c>
      <c r="E127" s="74"/>
      <c r="F127" s="152" t="str">
        <f t="shared" si="62"/>
        <v/>
      </c>
      <c r="G127" s="76"/>
      <c r="H127" s="51"/>
      <c r="I127" s="111"/>
      <c r="J127" s="156"/>
      <c r="K127" s="156"/>
      <c r="L127" s="156"/>
      <c r="M127" s="156"/>
      <c r="N127" s="156"/>
      <c r="O127" s="156"/>
      <c r="P127" s="156"/>
      <c r="Q127" s="156"/>
      <c r="R127" s="156"/>
      <c r="S127" s="75" t="str">
        <f t="shared" si="63"/>
        <v/>
      </c>
      <c r="T127" s="30"/>
      <c r="U127" s="51"/>
      <c r="V127" s="25"/>
      <c r="W127" s="69"/>
      <c r="X127" s="34"/>
      <c r="Y127" s="34"/>
      <c r="Z127" s="29"/>
      <c r="AA127" s="34"/>
      <c r="AB127" s="35"/>
      <c r="AC127" s="35"/>
      <c r="AD127" s="65" t="str">
        <f t="shared" si="64"/>
        <v/>
      </c>
      <c r="AE127" s="157" t="str">
        <f t="shared" si="60"/>
        <v/>
      </c>
      <c r="AF127" s="34"/>
      <c r="AG127" s="65" t="str">
        <f t="shared" si="65"/>
        <v/>
      </c>
      <c r="AH127" s="157" t="str">
        <f t="shared" si="66"/>
        <v/>
      </c>
      <c r="AI127" s="35"/>
      <c r="AJ127" s="2"/>
      <c r="AK127" s="15"/>
      <c r="AL127" s="100"/>
      <c r="AM127" s="34"/>
      <c r="AN127" s="34"/>
      <c r="AO127" s="34"/>
      <c r="AP127" s="64" t="str">
        <f t="shared" si="67"/>
        <v/>
      </c>
      <c r="AQ127" s="70" t="str">
        <f t="shared" si="68"/>
        <v/>
      </c>
      <c r="AR127" s="72" t="str">
        <f t="shared" si="69"/>
        <v/>
      </c>
      <c r="AS127" s="67" t="str">
        <f>IF(ISBLANK(U127),"",IF(NOT(ISBLANK(H127)),IF(ROUND(AR127,0)&gt;=12,"AAA",IF(ROUND(AR127,0)&gt;=11,"AA",IF(ROUND(AR127,0)&gt;=10,"A",IF(ROUND(AR127,0)&gt;=9,"BBB",IF(ROUND(AR127,0)&gt;=8,"BB",IF(ROUND(AR127,0)&gt;=7,"B",IF(ROUND(AR127,0)&gt;=6,"CCC",IF(ROUND(AR127,0)&gt;=5,"CC",IF(ROUND(AR127,0)&gt;=4,"C",IF(ROUND(AR127,0)&gt;=3,"DDD",IF(ROUND(AR127,0)&gt;=2,"DD","D"))))))))))),""))</f>
        <v/>
      </c>
    </row>
    <row r="128" spans="2:45" x14ac:dyDescent="0.35">
      <c r="B128" s="52" t="s">
        <v>179</v>
      </c>
      <c r="C128" s="28" t="s">
        <v>12</v>
      </c>
      <c r="D128" s="152">
        <f t="shared" si="61"/>
        <v>0</v>
      </c>
      <c r="E128" s="74" t="s">
        <v>54</v>
      </c>
      <c r="F128" s="152">
        <f t="shared" si="62"/>
        <v>1</v>
      </c>
      <c r="G128" s="76"/>
      <c r="H128" s="51"/>
      <c r="I128" s="111"/>
      <c r="J128" s="156"/>
      <c r="K128" s="156"/>
      <c r="L128" s="156"/>
      <c r="M128" s="156"/>
      <c r="N128" s="156"/>
      <c r="O128" s="156"/>
      <c r="P128" s="156"/>
      <c r="Q128" s="156"/>
      <c r="R128" s="156"/>
      <c r="S128" s="75" t="str">
        <f t="shared" si="63"/>
        <v/>
      </c>
      <c r="T128" s="30"/>
      <c r="U128" s="51"/>
      <c r="V128" s="25"/>
      <c r="W128" s="69"/>
      <c r="X128" s="34"/>
      <c r="Y128" s="34"/>
      <c r="Z128" s="29"/>
      <c r="AA128" s="34"/>
      <c r="AB128" s="35"/>
      <c r="AC128" s="35"/>
      <c r="AD128" s="65" t="str">
        <f t="shared" si="64"/>
        <v/>
      </c>
      <c r="AE128" s="157" t="str">
        <f t="shared" si="60"/>
        <v/>
      </c>
      <c r="AF128" s="34"/>
      <c r="AG128" s="65" t="str">
        <f t="shared" si="65"/>
        <v/>
      </c>
      <c r="AH128" s="157" t="str">
        <f t="shared" si="66"/>
        <v/>
      </c>
      <c r="AI128" s="35"/>
      <c r="AJ128" s="2"/>
      <c r="AK128" s="15"/>
      <c r="AL128" s="100"/>
      <c r="AM128" s="34"/>
      <c r="AN128" s="34"/>
      <c r="AO128" s="34"/>
      <c r="AP128" s="64" t="str">
        <f t="shared" si="67"/>
        <v/>
      </c>
      <c r="AQ128" s="70" t="str">
        <f t="shared" si="68"/>
        <v/>
      </c>
      <c r="AR128" s="72" t="str">
        <f t="shared" si="69"/>
        <v/>
      </c>
      <c r="AS128" s="67" t="str">
        <f>IF(ISBLANK(U128),"",IF(NOT(ISBLANK(H128)),IF(ROUND(AR128,0)&gt;=12,"AAA",IF(ROUND(AR128,0)&gt;=11,"AA",IF(ROUND(AR128,0)&gt;=10,"A",IF(ROUND(AR128,0)&gt;=9,"BBB",IF(ROUND(AR128,0)&gt;=8,"BB",IF(ROUND(AR128,0)&gt;=7,"B",IF(ROUND(AR128,0)&gt;=6,"CCC",IF(ROUND(AR128,0)&gt;=5,"CC",IF(ROUND(AR128,0)&gt;=4,"C",IF(ROUND(AR128,0)&gt;=3,"DDD",IF(ROUND(AR128,0)&gt;=2,"DD","D"))))))))))),""))</f>
        <v/>
      </c>
    </row>
    <row r="129" spans="2:45" ht="24" x14ac:dyDescent="0.35">
      <c r="B129" s="52"/>
      <c r="C129" s="113" t="s">
        <v>12</v>
      </c>
      <c r="D129" s="152">
        <f t="shared" si="61"/>
        <v>0</v>
      </c>
      <c r="E129" s="74" t="s">
        <v>116</v>
      </c>
      <c r="F129" s="152">
        <f t="shared" si="62"/>
        <v>1</v>
      </c>
      <c r="G129" s="76"/>
      <c r="H129" s="51"/>
      <c r="I129" s="111"/>
      <c r="J129" s="156"/>
      <c r="K129" s="156"/>
      <c r="L129" s="156"/>
      <c r="M129" s="156"/>
      <c r="N129" s="156"/>
      <c r="O129" s="156"/>
      <c r="P129" s="156"/>
      <c r="Q129" s="156"/>
      <c r="R129" s="156"/>
      <c r="S129" s="75" t="str">
        <f t="shared" si="63"/>
        <v/>
      </c>
      <c r="T129" s="30"/>
      <c r="U129" s="51"/>
      <c r="V129" s="25"/>
      <c r="W129" s="69"/>
      <c r="X129" s="34"/>
      <c r="Y129" s="34"/>
      <c r="Z129" s="29"/>
      <c r="AA129" s="34"/>
      <c r="AB129" s="35"/>
      <c r="AC129" s="35"/>
      <c r="AD129" s="65" t="str">
        <f t="shared" si="64"/>
        <v/>
      </c>
      <c r="AE129" s="157" t="str">
        <f t="shared" si="60"/>
        <v/>
      </c>
      <c r="AF129" s="34"/>
      <c r="AG129" s="65" t="str">
        <f t="shared" si="65"/>
        <v/>
      </c>
      <c r="AH129" s="157" t="str">
        <f t="shared" si="66"/>
        <v/>
      </c>
      <c r="AI129" s="35"/>
      <c r="AJ129" s="2"/>
      <c r="AK129" s="15"/>
      <c r="AL129" s="100"/>
      <c r="AM129" s="34"/>
      <c r="AN129" s="34"/>
      <c r="AO129" s="34"/>
      <c r="AP129" s="64" t="str">
        <f t="shared" si="67"/>
        <v/>
      </c>
      <c r="AQ129" s="70" t="str">
        <f t="shared" si="68"/>
        <v/>
      </c>
      <c r="AR129" s="72" t="str">
        <f t="shared" si="69"/>
        <v/>
      </c>
      <c r="AS129" s="67" t="str">
        <f>IF(ISBLANK(U129),"",IF(NOT(ISBLANK(H129)),IF(ROUND(AR129,0)&gt;=12,"AAA",IF(ROUND(AR129,0)&gt;=11,"AA",IF(ROUND(AR129,0)&gt;=10,"A",IF(ROUND(AR129,0)&gt;=9,"BBB",IF(ROUND(AR129,0)&gt;=8,"BB",IF(ROUND(AR129,0)&gt;=7,"B",IF(ROUND(AR129,0)&gt;=6,"CCC",IF(ROUND(AR129,0)&gt;=5,"CC",IF(ROUND(AR129,0)&gt;=4,"C",IF(ROUND(AR129,0)&gt;=3,"DDD",IF(ROUND(AR129,0)&gt;=2,"DD","D"))))))))))),""))</f>
        <v/>
      </c>
    </row>
    <row r="130" spans="2:45" x14ac:dyDescent="0.35">
      <c r="B130" s="52"/>
      <c r="C130" s="28"/>
      <c r="D130" s="152">
        <f t="shared" si="61"/>
        <v>0</v>
      </c>
      <c r="E130" s="74" t="s">
        <v>27</v>
      </c>
      <c r="F130" s="152">
        <f t="shared" si="62"/>
        <v>1</v>
      </c>
      <c r="G130" s="76"/>
      <c r="H130" s="51"/>
      <c r="I130" s="111"/>
      <c r="J130" s="156"/>
      <c r="K130" s="156"/>
      <c r="L130" s="156"/>
      <c r="M130" s="156"/>
      <c r="N130" s="156"/>
      <c r="O130" s="156"/>
      <c r="P130" s="156"/>
      <c r="Q130" s="156"/>
      <c r="R130" s="156"/>
      <c r="S130" s="75" t="str">
        <f t="shared" si="63"/>
        <v/>
      </c>
      <c r="T130" s="30"/>
      <c r="U130" s="51"/>
      <c r="V130" s="25"/>
      <c r="W130" s="69"/>
      <c r="X130" s="34"/>
      <c r="Y130" s="34"/>
      <c r="Z130" s="29"/>
      <c r="AA130" s="34"/>
      <c r="AB130" s="35"/>
      <c r="AC130" s="35"/>
      <c r="AD130" s="65" t="str">
        <f t="shared" si="64"/>
        <v/>
      </c>
      <c r="AE130" s="157" t="str">
        <f t="shared" si="60"/>
        <v/>
      </c>
      <c r="AF130" s="34"/>
      <c r="AG130" s="65" t="str">
        <f t="shared" si="65"/>
        <v/>
      </c>
      <c r="AH130" s="157" t="str">
        <f t="shared" si="66"/>
        <v/>
      </c>
      <c r="AI130" s="35"/>
      <c r="AJ130" s="2"/>
      <c r="AK130" s="15"/>
      <c r="AL130" s="100"/>
      <c r="AM130" s="34"/>
      <c r="AN130" s="34"/>
      <c r="AO130" s="34"/>
      <c r="AP130" s="64" t="str">
        <f t="shared" si="67"/>
        <v/>
      </c>
      <c r="AQ130" s="70" t="str">
        <f t="shared" si="68"/>
        <v/>
      </c>
      <c r="AR130" s="72" t="str">
        <f t="shared" si="69"/>
        <v/>
      </c>
      <c r="AS130" s="67" t="str">
        <f>IF(ISBLANK(U130),"",IF(NOT(ISBLANK(H130)),IF(ROUND(AR130,0)&gt;=12,"AAA",IF(ROUND(AR130,0)&gt;=11,"AA",IF(ROUND(AR130,0)&gt;=10,"A",IF(ROUND(AR130,0)&gt;=9,"BBB",IF(ROUND(AR130,0)&gt;=8,"BB",IF(ROUND(AR130,0)&gt;=7,"B",IF(ROUND(AR130,0)&gt;=6,"CCC",IF(ROUND(AR130,0)&gt;=5,"CC",IF(ROUND(AR130,0)&gt;=4,"C",IF(ROUND(AR130,0)&gt;=3,"DDD",IF(ROUND(AR130,0)&gt;=2,"DD","D"))))))))))),""))</f>
        <v/>
      </c>
    </row>
    <row r="131" spans="2:45" x14ac:dyDescent="0.35">
      <c r="B131" s="52"/>
      <c r="C131" s="28"/>
      <c r="D131" s="152">
        <f t="shared" si="61"/>
        <v>0</v>
      </c>
      <c r="E131" s="74" t="s">
        <v>208</v>
      </c>
      <c r="F131" s="152">
        <f t="shared" si="62"/>
        <v>1</v>
      </c>
      <c r="G131" s="76"/>
      <c r="H131" s="51"/>
      <c r="I131" s="111"/>
      <c r="J131" s="156"/>
      <c r="K131" s="156"/>
      <c r="L131" s="156"/>
      <c r="M131" s="156"/>
      <c r="N131" s="156"/>
      <c r="O131" s="156"/>
      <c r="P131" s="156"/>
      <c r="Q131" s="156"/>
      <c r="R131" s="156"/>
      <c r="S131" s="75" t="str">
        <f t="shared" si="63"/>
        <v/>
      </c>
      <c r="T131" s="30"/>
      <c r="U131" s="51"/>
      <c r="V131" s="25"/>
      <c r="W131" s="69"/>
      <c r="X131" s="34"/>
      <c r="Y131" s="34"/>
      <c r="Z131" s="29"/>
      <c r="AA131" s="34"/>
      <c r="AB131" s="35"/>
      <c r="AC131" s="35"/>
      <c r="AD131" s="65" t="str">
        <f t="shared" si="64"/>
        <v/>
      </c>
      <c r="AE131" s="157" t="str">
        <f t="shared" si="60"/>
        <v/>
      </c>
      <c r="AF131" s="34"/>
      <c r="AG131" s="65" t="str">
        <f t="shared" si="65"/>
        <v/>
      </c>
      <c r="AH131" s="157" t="str">
        <f t="shared" si="66"/>
        <v/>
      </c>
      <c r="AI131" s="35"/>
      <c r="AJ131" s="2"/>
      <c r="AK131" s="15"/>
      <c r="AL131" s="100"/>
      <c r="AM131" s="34"/>
      <c r="AN131" s="34"/>
      <c r="AO131" s="34"/>
      <c r="AP131" s="64" t="str">
        <f t="shared" si="67"/>
        <v/>
      </c>
      <c r="AQ131" s="70" t="str">
        <f t="shared" si="68"/>
        <v/>
      </c>
      <c r="AR131" s="72" t="str">
        <f t="shared" si="69"/>
        <v/>
      </c>
      <c r="AS131" s="67" t="str">
        <f>IF(ISBLANK(U131),"",IF(NOT(ISBLANK(H131)),IF(ROUND(AR131,0)&gt;=12,"AAA",IF(ROUND(AR131,0)&gt;=11,"AA",IF(ROUND(AR131,0)&gt;=10,"A",IF(ROUND(AR131,0)&gt;=9,"BBB",IF(ROUND(AR131,0)&gt;=8,"BB",IF(ROUND(AR131,0)&gt;=7,"B",IF(ROUND(AR131,0)&gt;=6,"CCC",IF(ROUND(AR131,0)&gt;=5,"CC",IF(ROUND(AR131,0)&gt;=4,"C",IF(ROUND(AR131,0)&gt;=3,"DDD",IF(ROUND(AR131,0)&gt;=2,"DD","D"))))))))))),""))</f>
        <v/>
      </c>
    </row>
    <row r="132" spans="2:45" x14ac:dyDescent="0.35">
      <c r="B132" s="52"/>
      <c r="C132" s="28"/>
      <c r="D132" s="152">
        <f t="shared" si="61"/>
        <v>0</v>
      </c>
      <c r="E132" s="74" t="s">
        <v>117</v>
      </c>
      <c r="F132" s="152">
        <f t="shared" si="62"/>
        <v>1</v>
      </c>
      <c r="G132" s="76"/>
      <c r="H132" s="51"/>
      <c r="I132" s="111"/>
      <c r="J132" s="156"/>
      <c r="K132" s="156"/>
      <c r="L132" s="156"/>
      <c r="M132" s="156"/>
      <c r="N132" s="156"/>
      <c r="O132" s="156"/>
      <c r="P132" s="156"/>
      <c r="Q132" s="156"/>
      <c r="R132" s="156"/>
      <c r="S132" s="75" t="str">
        <f t="shared" si="63"/>
        <v/>
      </c>
      <c r="T132" s="30"/>
      <c r="U132" s="51"/>
      <c r="V132" s="25"/>
      <c r="W132" s="69"/>
      <c r="X132" s="34"/>
      <c r="Y132" s="34"/>
      <c r="Z132" s="29"/>
      <c r="AA132" s="34"/>
      <c r="AB132" s="35"/>
      <c r="AC132" s="35"/>
      <c r="AD132" s="65" t="str">
        <f t="shared" si="64"/>
        <v/>
      </c>
      <c r="AE132" s="157" t="str">
        <f t="shared" si="60"/>
        <v/>
      </c>
      <c r="AF132" s="34"/>
      <c r="AG132" s="65" t="str">
        <f t="shared" si="65"/>
        <v/>
      </c>
      <c r="AH132" s="157" t="str">
        <f t="shared" si="66"/>
        <v/>
      </c>
      <c r="AI132" s="35"/>
      <c r="AJ132" s="2"/>
      <c r="AK132" s="15"/>
      <c r="AL132" s="100"/>
      <c r="AM132" s="34"/>
      <c r="AN132" s="34"/>
      <c r="AO132" s="34"/>
      <c r="AP132" s="64" t="str">
        <f t="shared" si="67"/>
        <v/>
      </c>
      <c r="AQ132" s="70" t="str">
        <f t="shared" si="68"/>
        <v/>
      </c>
      <c r="AR132" s="72" t="str">
        <f t="shared" si="69"/>
        <v/>
      </c>
      <c r="AS132" s="67" t="str">
        <f>IF(ISBLANK(U132),"",IF(NOT(ISBLANK(H132)),IF(ROUND(AR132,0)&gt;=12,"AAA",IF(ROUND(AR132,0)&gt;=11,"AA",IF(ROUND(AR132,0)&gt;=10,"A",IF(ROUND(AR132,0)&gt;=9,"BBB",IF(ROUND(AR132,0)&gt;=8,"BB",IF(ROUND(AR132,0)&gt;=7,"B",IF(ROUND(AR132,0)&gt;=6,"CCC",IF(ROUND(AR132,0)&gt;=5,"CC",IF(ROUND(AR132,0)&gt;=4,"C",IF(ROUND(AR132,0)&gt;=3,"DDD",IF(ROUND(AR132,0)&gt;=2,"DD","D"))))))))))),""))</f>
        <v/>
      </c>
    </row>
    <row r="133" spans="2:45" x14ac:dyDescent="0.35">
      <c r="B133" s="52"/>
      <c r="C133" s="28"/>
      <c r="D133" s="152" t="str">
        <f t="shared" si="61"/>
        <v/>
      </c>
      <c r="E133" s="74"/>
      <c r="F133" s="152" t="str">
        <f t="shared" si="62"/>
        <v/>
      </c>
      <c r="G133" s="76"/>
      <c r="H133" s="51"/>
      <c r="I133" s="111"/>
      <c r="J133" s="156"/>
      <c r="K133" s="156"/>
      <c r="L133" s="156"/>
      <c r="M133" s="156"/>
      <c r="N133" s="156"/>
      <c r="O133" s="156"/>
      <c r="P133" s="156"/>
      <c r="Q133" s="156"/>
      <c r="R133" s="156"/>
      <c r="S133" s="75" t="str">
        <f t="shared" si="63"/>
        <v/>
      </c>
      <c r="T133" s="30"/>
      <c r="U133" s="51"/>
      <c r="V133" s="25"/>
      <c r="W133" s="69"/>
      <c r="X133" s="34"/>
      <c r="Y133" s="34"/>
      <c r="Z133" s="29"/>
      <c r="AA133" s="34"/>
      <c r="AB133" s="35"/>
      <c r="AC133" s="35"/>
      <c r="AD133" s="65" t="str">
        <f t="shared" si="64"/>
        <v/>
      </c>
      <c r="AE133" s="157" t="str">
        <f t="shared" si="60"/>
        <v/>
      </c>
      <c r="AF133" s="34"/>
      <c r="AG133" s="65" t="str">
        <f t="shared" si="65"/>
        <v/>
      </c>
      <c r="AH133" s="157" t="str">
        <f t="shared" si="66"/>
        <v/>
      </c>
      <c r="AI133" s="35"/>
      <c r="AJ133" s="2"/>
      <c r="AK133" s="15"/>
      <c r="AL133" s="100"/>
      <c r="AM133" s="34"/>
      <c r="AN133" s="34"/>
      <c r="AO133" s="34"/>
      <c r="AP133" s="64" t="str">
        <f t="shared" si="67"/>
        <v/>
      </c>
      <c r="AQ133" s="70" t="str">
        <f t="shared" si="68"/>
        <v/>
      </c>
      <c r="AR133" s="72" t="str">
        <f t="shared" si="69"/>
        <v/>
      </c>
      <c r="AS133" s="67" t="str">
        <f>IF(ISBLANK(U133),"",IF(NOT(ISBLANK(H133)),IF(ROUND(AR133,0)&gt;=12,"AAA",IF(ROUND(AR133,0)&gt;=11,"AA",IF(ROUND(AR133,0)&gt;=10,"A",IF(ROUND(AR133,0)&gt;=9,"BBB",IF(ROUND(AR133,0)&gt;=8,"BB",IF(ROUND(AR133,0)&gt;=7,"B",IF(ROUND(AR133,0)&gt;=6,"CCC",IF(ROUND(AR133,0)&gt;=5,"CC",IF(ROUND(AR133,0)&gt;=4,"C",IF(ROUND(AR133,0)&gt;=3,"DDD",IF(ROUND(AR133,0)&gt;=2,"DD","D"))))))))))),""))</f>
        <v/>
      </c>
    </row>
    <row r="134" spans="2:45" x14ac:dyDescent="0.35">
      <c r="B134" s="52"/>
      <c r="C134" s="28"/>
      <c r="D134" s="152" t="str">
        <f t="shared" si="61"/>
        <v/>
      </c>
      <c r="E134" s="74"/>
      <c r="F134" s="152" t="str">
        <f t="shared" si="62"/>
        <v/>
      </c>
      <c r="G134" s="76"/>
      <c r="H134" s="51"/>
      <c r="I134" s="111"/>
      <c r="J134" s="156"/>
      <c r="K134" s="156"/>
      <c r="L134" s="156"/>
      <c r="M134" s="156"/>
      <c r="N134" s="156"/>
      <c r="O134" s="156"/>
      <c r="P134" s="156"/>
      <c r="Q134" s="156"/>
      <c r="R134" s="156"/>
      <c r="S134" s="75" t="str">
        <f t="shared" si="63"/>
        <v/>
      </c>
      <c r="T134" s="30"/>
      <c r="U134" s="51"/>
      <c r="V134" s="25"/>
      <c r="W134" s="69"/>
      <c r="X134" s="34"/>
      <c r="Y134" s="34"/>
      <c r="Z134" s="29"/>
      <c r="AA134" s="34"/>
      <c r="AB134" s="35"/>
      <c r="AC134" s="35"/>
      <c r="AD134" s="65" t="str">
        <f t="shared" si="64"/>
        <v/>
      </c>
      <c r="AE134" s="157" t="str">
        <f t="shared" si="60"/>
        <v/>
      </c>
      <c r="AF134" s="34"/>
      <c r="AG134" s="65" t="str">
        <f t="shared" si="65"/>
        <v/>
      </c>
      <c r="AH134" s="157" t="str">
        <f t="shared" si="66"/>
        <v/>
      </c>
      <c r="AI134" s="35"/>
      <c r="AJ134" s="2"/>
      <c r="AK134" s="15"/>
      <c r="AL134" s="100"/>
      <c r="AM134" s="34"/>
      <c r="AN134" s="34"/>
      <c r="AO134" s="34"/>
      <c r="AP134" s="64" t="str">
        <f t="shared" si="67"/>
        <v/>
      </c>
      <c r="AQ134" s="70" t="str">
        <f t="shared" si="68"/>
        <v/>
      </c>
      <c r="AR134" s="72" t="str">
        <f t="shared" si="69"/>
        <v/>
      </c>
      <c r="AS134" s="67" t="str">
        <f>IF(ISBLANK(U134),"",IF(NOT(ISBLANK(H134)),IF(ROUND(AR134,0)&gt;=12,"AAA",IF(ROUND(AR134,0)&gt;=11,"AA",IF(ROUND(AR134,0)&gt;=10,"A",IF(ROUND(AR134,0)&gt;=9,"BBB",IF(ROUND(AR134,0)&gt;=8,"BB",IF(ROUND(AR134,0)&gt;=7,"B",IF(ROUND(AR134,0)&gt;=6,"CCC",IF(ROUND(AR134,0)&gt;=5,"CC",IF(ROUND(AR134,0)&gt;=4,"C",IF(ROUND(AR134,0)&gt;=3,"DDD",IF(ROUND(AR134,0)&gt;=2,"DD","D"))))))))))),""))</f>
        <v/>
      </c>
    </row>
    <row r="135" spans="2:45" x14ac:dyDescent="0.35">
      <c r="B135" s="52"/>
      <c r="C135" s="28"/>
      <c r="D135" s="152" t="str">
        <f t="shared" si="61"/>
        <v/>
      </c>
      <c r="E135" s="74"/>
      <c r="F135" s="152" t="str">
        <f t="shared" si="62"/>
        <v/>
      </c>
      <c r="G135" s="76"/>
      <c r="H135" s="51"/>
      <c r="I135" s="111"/>
      <c r="J135" s="156"/>
      <c r="K135" s="156"/>
      <c r="L135" s="156"/>
      <c r="M135" s="156"/>
      <c r="N135" s="156"/>
      <c r="O135" s="156"/>
      <c r="P135" s="156"/>
      <c r="Q135" s="156"/>
      <c r="R135" s="156"/>
      <c r="S135" s="75" t="str">
        <f t="shared" si="63"/>
        <v/>
      </c>
      <c r="T135" s="30"/>
      <c r="U135" s="51"/>
      <c r="V135" s="25"/>
      <c r="W135" s="69"/>
      <c r="X135" s="34"/>
      <c r="Y135" s="34"/>
      <c r="Z135" s="29"/>
      <c r="AA135" s="34"/>
      <c r="AB135" s="35"/>
      <c r="AC135" s="35"/>
      <c r="AD135" s="65" t="str">
        <f t="shared" si="64"/>
        <v/>
      </c>
      <c r="AE135" s="157" t="str">
        <f t="shared" si="60"/>
        <v/>
      </c>
      <c r="AF135" s="34"/>
      <c r="AG135" s="65" t="str">
        <f t="shared" si="65"/>
        <v/>
      </c>
      <c r="AH135" s="157" t="str">
        <f t="shared" si="66"/>
        <v/>
      </c>
      <c r="AI135" s="35"/>
      <c r="AJ135" s="2"/>
      <c r="AK135" s="15"/>
      <c r="AL135" s="100"/>
      <c r="AM135" s="34"/>
      <c r="AN135" s="34"/>
      <c r="AO135" s="34"/>
      <c r="AP135" s="64" t="str">
        <f t="shared" si="67"/>
        <v/>
      </c>
      <c r="AQ135" s="70" t="str">
        <f t="shared" si="68"/>
        <v/>
      </c>
      <c r="AR135" s="72" t="str">
        <f t="shared" si="69"/>
        <v/>
      </c>
      <c r="AS135" s="67" t="str">
        <f>IF(ISBLANK(U135),"",IF(NOT(ISBLANK(H135)),IF(ROUND(AR135,0)&gt;=12,"AAA",IF(ROUND(AR135,0)&gt;=11,"AA",IF(ROUND(AR135,0)&gt;=10,"A",IF(ROUND(AR135,0)&gt;=9,"BBB",IF(ROUND(AR135,0)&gt;=8,"BB",IF(ROUND(AR135,0)&gt;=7,"B",IF(ROUND(AR135,0)&gt;=6,"CCC",IF(ROUND(AR135,0)&gt;=5,"CC",IF(ROUND(AR135,0)&gt;=4,"C",IF(ROUND(AR135,0)&gt;=3,"DDD",IF(ROUND(AR135,0)&gt;=2,"DD","D"))))))))))),""))</f>
        <v/>
      </c>
    </row>
    <row r="136" spans="2:45" ht="38.15" customHeight="1" x14ac:dyDescent="0.35">
      <c r="B136" s="52" t="s">
        <v>178</v>
      </c>
      <c r="C136" s="28" t="s">
        <v>78</v>
      </c>
      <c r="D136" s="152">
        <f t="shared" si="61"/>
        <v>0</v>
      </c>
      <c r="E136" s="74" t="s">
        <v>94</v>
      </c>
      <c r="F136" s="152">
        <f t="shared" si="62"/>
        <v>1</v>
      </c>
      <c r="G136" s="76"/>
      <c r="H136" s="51"/>
      <c r="I136" s="111"/>
      <c r="J136" s="156"/>
      <c r="K136" s="156"/>
      <c r="L136" s="156"/>
      <c r="M136" s="156"/>
      <c r="N136" s="156"/>
      <c r="O136" s="156"/>
      <c r="P136" s="156"/>
      <c r="Q136" s="156"/>
      <c r="R136" s="156"/>
      <c r="S136" s="75" t="str">
        <f t="shared" si="63"/>
        <v/>
      </c>
      <c r="T136" s="30"/>
      <c r="U136" s="51"/>
      <c r="V136" s="25"/>
      <c r="W136" s="69"/>
      <c r="X136" s="34"/>
      <c r="Y136" s="34"/>
      <c r="Z136" s="29"/>
      <c r="AA136" s="34"/>
      <c r="AB136" s="35"/>
      <c r="AC136" s="35"/>
      <c r="AD136" s="65" t="str">
        <f t="shared" si="64"/>
        <v/>
      </c>
      <c r="AE136" s="157" t="str">
        <f t="shared" si="60"/>
        <v/>
      </c>
      <c r="AF136" s="34"/>
      <c r="AG136" s="65" t="str">
        <f t="shared" si="65"/>
        <v/>
      </c>
      <c r="AH136" s="157" t="str">
        <f t="shared" si="66"/>
        <v/>
      </c>
      <c r="AI136" s="35"/>
      <c r="AJ136" s="2"/>
      <c r="AK136" s="15"/>
      <c r="AL136" s="100"/>
      <c r="AM136" s="34"/>
      <c r="AN136" s="34"/>
      <c r="AO136" s="34"/>
      <c r="AP136" s="64" t="str">
        <f t="shared" si="67"/>
        <v/>
      </c>
      <c r="AQ136" s="70" t="str">
        <f t="shared" si="68"/>
        <v/>
      </c>
      <c r="AR136" s="72" t="str">
        <f t="shared" si="69"/>
        <v/>
      </c>
      <c r="AS136" s="67" t="str">
        <f>IF(ISBLANK(U136),"",IF(NOT(ISBLANK(H136)),IF(ROUND(AR136,0)&gt;=12,"AAA",IF(ROUND(AR136,0)&gt;=11,"AA",IF(ROUND(AR136,0)&gt;=10,"A",IF(ROUND(AR136,0)&gt;=9,"BBB",IF(ROUND(AR136,0)&gt;=8,"BB",IF(ROUND(AR136,0)&gt;=7,"B",IF(ROUND(AR136,0)&gt;=6,"CCC",IF(ROUND(AR136,0)&gt;=5,"CC",IF(ROUND(AR136,0)&gt;=4,"C",IF(ROUND(AR136,0)&gt;=3,"DDD",IF(ROUND(AR136,0)&gt;=2,"DD","D"))))))))))),""))</f>
        <v/>
      </c>
    </row>
    <row r="137" spans="2:45" x14ac:dyDescent="0.35">
      <c r="B137" s="52"/>
      <c r="C137" s="28"/>
      <c r="D137" s="152">
        <f t="shared" si="61"/>
        <v>0</v>
      </c>
      <c r="E137" s="74" t="s">
        <v>25</v>
      </c>
      <c r="F137" s="152">
        <f t="shared" si="62"/>
        <v>1</v>
      </c>
      <c r="G137" s="76"/>
      <c r="H137" s="51"/>
      <c r="I137" s="111"/>
      <c r="J137" s="156"/>
      <c r="K137" s="156"/>
      <c r="L137" s="156"/>
      <c r="M137" s="156"/>
      <c r="N137" s="156"/>
      <c r="O137" s="156"/>
      <c r="P137" s="156"/>
      <c r="Q137" s="156"/>
      <c r="R137" s="156"/>
      <c r="S137" s="75" t="str">
        <f t="shared" si="63"/>
        <v/>
      </c>
      <c r="T137" s="30"/>
      <c r="U137" s="51"/>
      <c r="V137" s="25"/>
      <c r="W137" s="69"/>
      <c r="X137" s="34"/>
      <c r="Y137" s="34"/>
      <c r="Z137" s="29"/>
      <c r="AA137" s="34"/>
      <c r="AB137" s="35"/>
      <c r="AC137" s="35"/>
      <c r="AD137" s="65" t="str">
        <f t="shared" si="64"/>
        <v/>
      </c>
      <c r="AE137" s="157" t="str">
        <f t="shared" si="60"/>
        <v/>
      </c>
      <c r="AF137" s="34"/>
      <c r="AG137" s="65" t="str">
        <f t="shared" si="65"/>
        <v/>
      </c>
      <c r="AH137" s="157" t="str">
        <f t="shared" si="66"/>
        <v/>
      </c>
      <c r="AI137" s="35"/>
      <c r="AJ137" s="2"/>
      <c r="AK137" s="15"/>
      <c r="AL137" s="100"/>
      <c r="AM137" s="34"/>
      <c r="AN137" s="34"/>
      <c r="AO137" s="34"/>
      <c r="AP137" s="64" t="str">
        <f t="shared" si="67"/>
        <v/>
      </c>
      <c r="AQ137" s="70" t="str">
        <f t="shared" si="68"/>
        <v/>
      </c>
      <c r="AR137" s="72" t="str">
        <f t="shared" si="69"/>
        <v/>
      </c>
      <c r="AS137" s="67" t="str">
        <f>IF(ISBLANK(U137),"",IF(NOT(ISBLANK(H137)),IF(ROUND(AR137,0)&gt;=12,"AAA",IF(ROUND(AR137,0)&gt;=11,"AA",IF(ROUND(AR137,0)&gt;=10,"A",IF(ROUND(AR137,0)&gt;=9,"BBB",IF(ROUND(AR137,0)&gt;=8,"BB",IF(ROUND(AR137,0)&gt;=7,"B",IF(ROUND(AR137,0)&gt;=6,"CCC",IF(ROUND(AR137,0)&gt;=5,"CC",IF(ROUND(AR137,0)&gt;=4,"C",IF(ROUND(AR137,0)&gt;=3,"DDD",IF(ROUND(AR137,0)&gt;=2,"DD","D"))))))))))),""))</f>
        <v/>
      </c>
    </row>
    <row r="138" spans="2:45" ht="24" x14ac:dyDescent="0.35">
      <c r="B138" s="52"/>
      <c r="C138" s="28"/>
      <c r="D138" s="152">
        <f t="shared" si="61"/>
        <v>0</v>
      </c>
      <c r="E138" s="178" t="s">
        <v>327</v>
      </c>
      <c r="F138" s="152">
        <f t="shared" si="62"/>
        <v>1</v>
      </c>
      <c r="G138" s="76"/>
      <c r="H138" s="51"/>
      <c r="I138" s="111"/>
      <c r="J138" s="156"/>
      <c r="K138" s="156"/>
      <c r="L138" s="156"/>
      <c r="M138" s="156"/>
      <c r="N138" s="156"/>
      <c r="O138" s="156"/>
      <c r="P138" s="156"/>
      <c r="Q138" s="156"/>
      <c r="R138" s="156"/>
      <c r="S138" s="75" t="str">
        <f t="shared" si="63"/>
        <v/>
      </c>
      <c r="T138" s="30"/>
      <c r="U138" s="51"/>
      <c r="V138" s="25"/>
      <c r="W138" s="69"/>
      <c r="X138" s="34"/>
      <c r="Y138" s="34"/>
      <c r="Z138" s="29"/>
      <c r="AA138" s="34"/>
      <c r="AB138" s="35"/>
      <c r="AC138" s="35"/>
      <c r="AD138" s="65" t="str">
        <f t="shared" si="64"/>
        <v/>
      </c>
      <c r="AE138" s="157" t="str">
        <f t="shared" si="60"/>
        <v/>
      </c>
      <c r="AF138" s="34"/>
      <c r="AG138" s="65" t="str">
        <f t="shared" si="65"/>
        <v/>
      </c>
      <c r="AH138" s="157" t="str">
        <f t="shared" si="66"/>
        <v/>
      </c>
      <c r="AI138" s="35"/>
      <c r="AJ138" s="2"/>
      <c r="AK138" s="15"/>
      <c r="AL138" s="100"/>
      <c r="AM138" s="34"/>
      <c r="AN138" s="34"/>
      <c r="AO138" s="34"/>
      <c r="AP138" s="64" t="str">
        <f t="shared" si="67"/>
        <v/>
      </c>
      <c r="AQ138" s="70" t="str">
        <f t="shared" si="68"/>
        <v/>
      </c>
      <c r="AR138" s="72" t="str">
        <f t="shared" si="69"/>
        <v/>
      </c>
      <c r="AS138" s="67" t="str">
        <f>IF(ISBLANK(U138),"",IF(NOT(ISBLANK(H138)),IF(ROUND(AR138,0)&gt;=12,"AAA",IF(ROUND(AR138,0)&gt;=11,"AA",IF(ROUND(AR138,0)&gt;=10,"A",IF(ROUND(AR138,0)&gt;=9,"BBB",IF(ROUND(AR138,0)&gt;=8,"BB",IF(ROUND(AR138,0)&gt;=7,"B",IF(ROUND(AR138,0)&gt;=6,"CCC",IF(ROUND(AR138,0)&gt;=5,"CC",IF(ROUND(AR138,0)&gt;=4,"C",IF(ROUND(AR138,0)&gt;=3,"DDD",IF(ROUND(AR138,0)&gt;=2,"DD","D"))))))))))),""))</f>
        <v/>
      </c>
    </row>
    <row r="139" spans="2:45" x14ac:dyDescent="0.35">
      <c r="B139" s="52"/>
      <c r="C139" s="28"/>
      <c r="D139" s="152" t="str">
        <f t="shared" si="61"/>
        <v/>
      </c>
      <c r="E139" s="74"/>
      <c r="F139" s="152" t="str">
        <f t="shared" si="62"/>
        <v/>
      </c>
      <c r="G139" s="76"/>
      <c r="H139" s="51"/>
      <c r="I139" s="111"/>
      <c r="J139" s="156"/>
      <c r="K139" s="156"/>
      <c r="L139" s="156"/>
      <c r="M139" s="156"/>
      <c r="N139" s="156"/>
      <c r="O139" s="156"/>
      <c r="P139" s="156"/>
      <c r="Q139" s="156"/>
      <c r="R139" s="156"/>
      <c r="S139" s="75" t="str">
        <f t="shared" si="63"/>
        <v/>
      </c>
      <c r="T139" s="30"/>
      <c r="U139" s="51"/>
      <c r="V139" s="25"/>
      <c r="W139" s="69"/>
      <c r="X139" s="34"/>
      <c r="Y139" s="34"/>
      <c r="Z139" s="29"/>
      <c r="AA139" s="34"/>
      <c r="AB139" s="35"/>
      <c r="AC139" s="35"/>
      <c r="AD139" s="65" t="str">
        <f t="shared" si="64"/>
        <v/>
      </c>
      <c r="AE139" s="157" t="str">
        <f t="shared" si="60"/>
        <v/>
      </c>
      <c r="AF139" s="34"/>
      <c r="AG139" s="65" t="str">
        <f t="shared" si="65"/>
        <v/>
      </c>
      <c r="AH139" s="157" t="str">
        <f t="shared" si="66"/>
        <v/>
      </c>
      <c r="AI139" s="35"/>
      <c r="AJ139" s="2"/>
      <c r="AK139" s="15"/>
      <c r="AL139" s="100"/>
      <c r="AM139" s="34"/>
      <c r="AN139" s="34"/>
      <c r="AO139" s="34"/>
      <c r="AP139" s="64" t="str">
        <f t="shared" si="67"/>
        <v/>
      </c>
      <c r="AQ139" s="70" t="str">
        <f t="shared" si="68"/>
        <v/>
      </c>
      <c r="AR139" s="72" t="str">
        <f t="shared" si="69"/>
        <v/>
      </c>
      <c r="AS139" s="67" t="str">
        <f>IF(ISBLANK(U139),"",IF(NOT(ISBLANK(H139)),IF(ROUND(AR139,0)&gt;=12,"AAA",IF(ROUND(AR139,0)&gt;=11,"AA",IF(ROUND(AR139,0)&gt;=10,"A",IF(ROUND(AR139,0)&gt;=9,"BBB",IF(ROUND(AR139,0)&gt;=8,"BB",IF(ROUND(AR139,0)&gt;=7,"B",IF(ROUND(AR139,0)&gt;=6,"CCC",IF(ROUND(AR139,0)&gt;=5,"CC",IF(ROUND(AR139,0)&gt;=4,"C",IF(ROUND(AR139,0)&gt;=3,"DDD",IF(ROUND(AR139,0)&gt;=2,"DD","D"))))))))))),""))</f>
        <v/>
      </c>
    </row>
    <row r="140" spans="2:45" x14ac:dyDescent="0.35">
      <c r="B140" s="52"/>
      <c r="C140" s="28"/>
      <c r="D140" s="152" t="str">
        <f t="shared" si="61"/>
        <v/>
      </c>
      <c r="E140" s="74"/>
      <c r="F140" s="152" t="str">
        <f t="shared" si="62"/>
        <v/>
      </c>
      <c r="G140" s="76"/>
      <c r="H140" s="51"/>
      <c r="I140" s="111"/>
      <c r="J140" s="156"/>
      <c r="K140" s="156"/>
      <c r="L140" s="156"/>
      <c r="M140" s="156"/>
      <c r="N140" s="156"/>
      <c r="O140" s="156"/>
      <c r="P140" s="156"/>
      <c r="Q140" s="156"/>
      <c r="R140" s="156"/>
      <c r="S140" s="75" t="str">
        <f t="shared" si="63"/>
        <v/>
      </c>
      <c r="T140" s="30"/>
      <c r="U140" s="51"/>
      <c r="V140" s="25"/>
      <c r="W140" s="69"/>
      <c r="X140" s="34"/>
      <c r="Y140" s="34"/>
      <c r="Z140" s="29"/>
      <c r="AA140" s="34"/>
      <c r="AB140" s="35"/>
      <c r="AC140" s="35"/>
      <c r="AD140" s="65" t="str">
        <f t="shared" si="64"/>
        <v/>
      </c>
      <c r="AE140" s="157" t="str">
        <f t="shared" si="60"/>
        <v/>
      </c>
      <c r="AF140" s="34"/>
      <c r="AG140" s="65" t="str">
        <f t="shared" si="65"/>
        <v/>
      </c>
      <c r="AH140" s="157" t="str">
        <f t="shared" si="66"/>
        <v/>
      </c>
      <c r="AI140" s="35"/>
      <c r="AJ140" s="2"/>
      <c r="AK140" s="15"/>
      <c r="AL140" s="100"/>
      <c r="AM140" s="34"/>
      <c r="AN140" s="34"/>
      <c r="AO140" s="34"/>
      <c r="AP140" s="64" t="str">
        <f t="shared" si="67"/>
        <v/>
      </c>
      <c r="AQ140" s="70" t="str">
        <f t="shared" si="68"/>
        <v/>
      </c>
      <c r="AR140" s="72" t="str">
        <f t="shared" si="69"/>
        <v/>
      </c>
      <c r="AS140" s="67" t="str">
        <f>IF(ISBLANK(U140),"",IF(NOT(ISBLANK(H140)),IF(ROUND(AR140,0)&gt;=12,"AAA",IF(ROUND(AR140,0)&gt;=11,"AA",IF(ROUND(AR140,0)&gt;=10,"A",IF(ROUND(AR140,0)&gt;=9,"BBB",IF(ROUND(AR140,0)&gt;=8,"BB",IF(ROUND(AR140,0)&gt;=7,"B",IF(ROUND(AR140,0)&gt;=6,"CCC",IF(ROUND(AR140,0)&gt;=5,"CC",IF(ROUND(AR140,0)&gt;=4,"C",IF(ROUND(AR140,0)&gt;=3,"DDD",IF(ROUND(AR140,0)&gt;=2,"DD","D"))))))))))),""))</f>
        <v/>
      </c>
    </row>
    <row r="141" spans="2:45" x14ac:dyDescent="0.35">
      <c r="B141" s="52"/>
      <c r="C141" s="28"/>
      <c r="D141" s="152" t="str">
        <f t="shared" si="61"/>
        <v/>
      </c>
      <c r="E141" s="74"/>
      <c r="F141" s="152" t="str">
        <f t="shared" si="62"/>
        <v/>
      </c>
      <c r="G141" s="76"/>
      <c r="H141" s="51"/>
      <c r="I141" s="111"/>
      <c r="J141" s="156"/>
      <c r="K141" s="156"/>
      <c r="L141" s="156"/>
      <c r="M141" s="156"/>
      <c r="N141" s="156"/>
      <c r="O141" s="156"/>
      <c r="P141" s="156"/>
      <c r="Q141" s="156"/>
      <c r="R141" s="156"/>
      <c r="S141" s="75" t="str">
        <f t="shared" si="63"/>
        <v/>
      </c>
      <c r="T141" s="30"/>
      <c r="U141" s="51"/>
      <c r="V141" s="25"/>
      <c r="W141" s="69"/>
      <c r="X141" s="34"/>
      <c r="Y141" s="34"/>
      <c r="Z141" s="29"/>
      <c r="AA141" s="34"/>
      <c r="AB141" s="35"/>
      <c r="AC141" s="35"/>
      <c r="AD141" s="65" t="str">
        <f t="shared" si="64"/>
        <v/>
      </c>
      <c r="AE141" s="157" t="str">
        <f t="shared" ref="AE141:AE164" si="80">IF(AND(OR($Q141=1,$R141=1),ISNUMBER(AB141),ISNUMBER(AC141),NOT(ISBLANK($X141))),
        IF($X141="%",
              IF($AA141="C",IF(AC141&gt;=IF($AI141&lt;&gt;0,$AI141,100),1,(AC141-AB141)/IF($AI141&lt;&gt;0,$AI141,100)),IF($AA141="B",IF(AC141&lt;=IF($AI141&lt;&gt;0,$AI141,0),1,(AB141-AC141)/100),"")),
        IF($X141="i",
              IF($AA141="C",IF(AC141&gt;=IF($AI141&lt;&gt;0,$AI141,1),1,(AC141-AB141)/IF($AI141&lt;&gt;0,$AI141,1)),IF($AA141="B",IF(AC141&lt;=IF($AI141&lt;&gt;0,$AI141,0),1,(AB141-AC141)/1),"")),
         IF(OR($X141="‰",$X141="p1000",$X141="P1000"),
              IF($AA141="C",IF(AC141&gt;=IF($AI141&lt;&gt;0,$AI141,1000),1,(AC141-AB141)/IF($AI141&lt;&gt;0,$AI141,1000)),IF($AA141="B",IF(AC141&lt;=IF($AI141&lt;&gt;0,$AI141,0),1,(AB141-AC141)/1000),"")),
        IF(OR($X141="ppm",$X141="PPM"),
              IF($AA141="C",IF(AC141&gt;=IF($AI141&lt;&gt;0,$AI141,1000000),1,(AC141-AB141)/IF($AI141&lt;&gt;0,$AI141,1000000)),IF($AA141="B",IF(AC141&lt;=IF($AI141&lt;&gt;0,$AI141,0),1,(AB141-AC141)/1000000),"")),
        IF($AA141="C",IF(AND($AI141&lt;&gt;0,AC141&gt;=$AI141),1,IF(AB141&gt;0,AC141/AB141-1,IF(AC141&gt;0,1,0))),
        IF($AA141="B",IF(AND($AI141&lt;&gt;0,AC141&lt;=$AI141),1,IF(AB141&gt;0,1-AC141/AB141,IF(AC141&lt;=0,1,0))),"")))))),
  "")</f>
        <v/>
      </c>
      <c r="AF141" s="34"/>
      <c r="AG141" s="65" t="str">
        <f t="shared" si="65"/>
        <v/>
      </c>
      <c r="AH141" s="157" t="str">
        <f t="shared" si="66"/>
        <v/>
      </c>
      <c r="AI141" s="35"/>
      <c r="AJ141" s="2"/>
      <c r="AK141" s="15"/>
      <c r="AL141" s="100"/>
      <c r="AM141" s="34"/>
      <c r="AN141" s="34"/>
      <c r="AO141" s="34"/>
      <c r="AP141" s="64" t="str">
        <f t="shared" si="67"/>
        <v/>
      </c>
      <c r="AQ141" s="70" t="str">
        <f t="shared" si="68"/>
        <v/>
      </c>
      <c r="AR141" s="72" t="str">
        <f t="shared" si="69"/>
        <v/>
      </c>
      <c r="AS141" s="67" t="str">
        <f>IF(ISBLANK(U141),"",IF(NOT(ISBLANK(H141)),IF(ROUND(AR141,0)&gt;=12,"AAA",IF(ROUND(AR141,0)&gt;=11,"AA",IF(ROUND(AR141,0)&gt;=10,"A",IF(ROUND(AR141,0)&gt;=9,"BBB",IF(ROUND(AR141,0)&gt;=8,"BB",IF(ROUND(AR141,0)&gt;=7,"B",IF(ROUND(AR141,0)&gt;=6,"CCC",IF(ROUND(AR141,0)&gt;=5,"CC",IF(ROUND(AR141,0)&gt;=4,"C",IF(ROUND(AR141,0)&gt;=3,"DDD",IF(ROUND(AR141,0)&gt;=2,"DD","D"))))))))))),""))</f>
        <v/>
      </c>
    </row>
    <row r="142" spans="2:45" ht="29" x14ac:dyDescent="0.35">
      <c r="B142" s="52" t="s">
        <v>180</v>
      </c>
      <c r="C142" s="28" t="s">
        <v>56</v>
      </c>
      <c r="D142" s="152">
        <f t="shared" ref="D142:D164" si="81">IF(ISBLANK(E142),"",IF(AND(NOT(ISBLANK(C142)), OR(C142="*",ISNUMBER(SEARCH(J$3,C142)),ISNUMBER(SEARCH(K$3,C142)),ISNUMBER(SEARCH(L$3,C142)),ISNUMBER(SEARCH(M$3,C142)),ISNUMBER(SEARCH(N$3,C142)))),1,0))</f>
        <v>1</v>
      </c>
      <c r="E142" s="74" t="s">
        <v>148</v>
      </c>
      <c r="F142" s="152">
        <f t="shared" ref="F142:F164" si="82">IF(ISBLANK(E142),"",IF(OR(ISNUMBER(SEARCH("N?o aplic?vel",G142))+ISNUMBER(SEARCH("N?o  aplic?vel",G142)),ISNUMBER(SEARCH("N?o   aplic?vel",G142))),0,1))</f>
        <v>1</v>
      </c>
      <c r="G142" s="76"/>
      <c r="H142" s="51"/>
      <c r="I142" s="111"/>
      <c r="J142" s="156"/>
      <c r="K142" s="156"/>
      <c r="L142" s="156"/>
      <c r="M142" s="156"/>
      <c r="N142" s="156"/>
      <c r="O142" s="156"/>
      <c r="P142" s="156"/>
      <c r="Q142" s="156"/>
      <c r="R142" s="156"/>
      <c r="S142" s="75" t="str">
        <f t="shared" ref="S142:S164" si="83">IF(COUNTBLANK(J142:R142)=COUNTIF(J$7:R$7,"&gt;0"),"",IF(SUM(J142:R142)&gt;0,MIN(12,ROUND((J142*J$7+K142*K$7+IF(N142=1,L142*L$7,L$7)+M142*M$7+N142*N$7+O142*O$7+P142*P$7+IF(R142=1,R142*R$7,Q142*Q$7))/(SUM(J$7:R$7)-Q$7-O$7)*12,0)),1))</f>
        <v/>
      </c>
      <c r="T142" s="30"/>
      <c r="U142" s="51"/>
      <c r="V142" s="25"/>
      <c r="W142" s="69"/>
      <c r="X142" s="34"/>
      <c r="Y142" s="34"/>
      <c r="Z142" s="29"/>
      <c r="AA142" s="34"/>
      <c r="AB142" s="35"/>
      <c r="AC142" s="35"/>
      <c r="AD142" s="65" t="str">
        <f t="shared" ref="AD142:AD164" si="84">IF(AND(NOT(ISBLANK($X142)),ISNUMBER(AE142)),
       IF(AE142&gt;=0.16,12, IF(AE142&gt;=0.14,11, IF(AE142&gt;=0.12,10, IF(AE142&gt;=0.1,9,IF(AE142&gt;=0.08,8,IF(AE142&gt;=0.06,7,IF(AE142&gt;=0.04,6,IF(AE142&gt;=0.02,5,IF(AE142&gt;0,4,3))))))))),
       "")</f>
        <v/>
      </c>
      <c r="AE142" s="157" t="str">
        <f t="shared" si="80"/>
        <v/>
      </c>
      <c r="AF142" s="34"/>
      <c r="AG142" s="65" t="str">
        <f t="shared" ref="AG142:AG164" si="85">IF(AND(NOT(ISBLANK($X142)),ISNUMBER(AH142)),
       IF(AH142&gt;=0.16,12, IF(AH142&gt;=0.14,11, IF(AH142&gt;=0.12,10, IF(AH142&gt;=0.1,9,IF(AH142&gt;=0.08,8,IF(AH142&gt;=0.06,7,IF(AH142&gt;=0.04,6,IF(AH142&gt;=0.02,5,IF(AH142&gt;0,4,3))))))))),
       IF(AND(NOT(ISBLANK($X142)),ISNUMBER(AD142)),MAX(3,AD142-1),""))</f>
        <v/>
      </c>
      <c r="AH142" s="157" t="str">
        <f t="shared" ref="AH142:AH164" si="86">IF(AND(OR($Q142=1,$R142=1),ISNUMBER(AC142),ISNUMBER(AF142),NOT(ISBLANK($X142))),
        IF($X142="%",
              IF($AA142="C",IF(AF142&gt;=IF($AI142&lt;&gt;0,$AI142,100),1,(AF142-AC142)/IF($AI142&lt;&gt;0,$AI142,100)),IF($AA142="B",IF(AF142&lt;=IF($AI142&lt;&gt;0,$AI142,0),1,(AC142-AF142)/100),"")),
        IF($X142="i",
              IF($AA142="C",IF(AF142&gt;=IF($AI142&lt;&gt;0,$AI142,1),1,(AF142-AC142)/IF($AI142&lt;&gt;0,$AI142,1)),IF($AA142="B",IF(AF142&lt;=IF($AI142&lt;&gt;0,$AI142,0),1,(AC142-AF142)/1),"")),
         IF(OR($X142="‰",$X142="p1000",$X142="P1000"),
              IF($AA142="C",IF(AF142&gt;=IF($AI142&lt;&gt;0,$AI142,1000),1,(AF142-AC142)/IF($AI142&lt;&gt;0,$AI142,1000)),IF($AA142="B",IF(AF142&lt;=IF($AI142&lt;&gt;0,$AI142,0),1,(AC142-AF142)/1000),"")),
        IF(OR($X142="ppm",$X142="PPM"),
              IF($AA142="C",IF(AF142&gt;=IF($AI142&lt;&gt;0,$AI142,1000000),1,(AF142-AC142)/IF($AI142&lt;&gt;0,$AI142,1000000)),IF($AA142="B",IF(AF142&lt;=IF($AI142&lt;&gt;0,$AI142,0),1,(AC142-AF142)/1000000),"")),
        IF($AA142="C",IF(AND($AI142&lt;&gt;0,AF142&gt;=$AI142),1,IF(AC142&gt;0,AF142/AC142-1,IF(AF142&gt;0,1,0))),
        IF($AA142="B",IF(AND($AI142&lt;&gt;0,AF142&lt;=$AI142),1,IF(AC142&gt;0,1-AF142/AC142,IF(AF142&lt;=0,1,0))),"")))))),
  "")</f>
        <v/>
      </c>
      <c r="AI142" s="35"/>
      <c r="AJ142" s="2"/>
      <c r="AK142" s="15"/>
      <c r="AL142" s="100"/>
      <c r="AM142" s="34"/>
      <c r="AN142" s="34"/>
      <c r="AO142" s="34"/>
      <c r="AP142" s="64" t="str">
        <f t="shared" ref="AP142:AP164" si="87">IF(AND(R142=1,ISNUMBER(U142),NOT(ISBLANK(W142)),ISNUMBER(AK142),AK142&lt;&gt;"NC",NOT(ISBLANK(AL142))),
        IF(AO142="S",12,IF(AN142="S",11,IF(AM142="S",10,IF(OR(ISBLANK(AM142),AM142="N"),9,"")))),"")</f>
        <v/>
      </c>
      <c r="AQ142" s="70" t="str">
        <f t="shared" ref="AQ142:AQ164" si="88">IF(AND(ISNUMBER(S142),ISNUMBER(U142)),
        IF(ISNUMBER(AD142),
              IF(ISNUMBER(AP142),AVERAGE(S142,AD142,IF(ISNUMBER(AG142),AG142,$AQ$5),MIN(10,AP142)),AVERAGE(S142,AD142,IF(ISNUMBER(AG142),AG142,$AQ$5),U142)),
        AVERAGE(S142,U142)),
   "")</f>
        <v/>
      </c>
      <c r="AR142" s="72" t="str">
        <f t="shared" ref="AR142:AR164" si="89">IF(AND(ISNUMBER(S142),ISNUMBER(U142)),
        IF(ISNUMBER(AD142),
              IF(ISNUMBER(AP142),AVERAGE(S142,AD142,IF(ISNUMBER(AG142),AG142,IF(AD142&gt;1,AD142-1,AD142)),AP142),AVERAGE(S142,AD142,IF(ISNUMBER(AG142),AG142,IF(AD142&gt;1,AD142-1,AD142)),U142)),
        AVERAGE(S142,U142)),
       "")</f>
        <v/>
      </c>
      <c r="AS142" s="67" t="str">
        <f>IF(ISBLANK(U142),"",IF(NOT(ISBLANK(H142)),IF(ROUND(AR142,0)&gt;=12,"AAA",IF(ROUND(AR142,0)&gt;=11,"AA",IF(ROUND(AR142,0)&gt;=10,"A",IF(ROUND(AR142,0)&gt;=9,"BBB",IF(ROUND(AR142,0)&gt;=8,"BB",IF(ROUND(AR142,0)&gt;=7,"B",IF(ROUND(AR142,0)&gt;=6,"CCC",IF(ROUND(AR142,0)&gt;=5,"CC",IF(ROUND(AR142,0)&gt;=4,"C",IF(ROUND(AR142,0)&gt;=3,"DDD",IF(ROUND(AR142,0)&gt;=2,"DD","D"))))))))))),""))</f>
        <v/>
      </c>
    </row>
    <row r="143" spans="2:45" x14ac:dyDescent="0.35">
      <c r="B143" s="52"/>
      <c r="C143" s="28" t="s">
        <v>56</v>
      </c>
      <c r="D143" s="152">
        <f>IF(ISBLANK(E143),"",IF(AND(NOT(ISBLANK(C143)), OR(C143="*",ISNUMBER(SEARCH(J$3,C143)),ISNUMBER(SEARCH(K$3,C143)),ISNUMBER(SEARCH(L$3,C143)),ISNUMBER(SEARCH(M$3,C143)),ISNUMBER(SEARCH(N$3,C143)))),1,0))</f>
        <v>1</v>
      </c>
      <c r="E143" s="74" t="s">
        <v>145</v>
      </c>
      <c r="F143" s="152">
        <f>IF(ISBLANK(E143),"",IF(OR(ISNUMBER(SEARCH("N?o aplic?vel",G143))+ISNUMBER(SEARCH("N?o  aplic?vel",G143)),ISNUMBER(SEARCH("N?o   aplic?vel",G143))),0,1))</f>
        <v>1</v>
      </c>
      <c r="G143" s="76"/>
      <c r="H143" s="51"/>
      <c r="I143" s="111"/>
      <c r="J143" s="156"/>
      <c r="K143" s="156"/>
      <c r="L143" s="156"/>
      <c r="M143" s="156"/>
      <c r="N143" s="156"/>
      <c r="O143" s="156"/>
      <c r="P143" s="156"/>
      <c r="Q143" s="156"/>
      <c r="R143" s="156"/>
      <c r="S143" s="75" t="str">
        <f>IF(COUNTBLANK(J143:R143)=COUNTIF(J$7:R$7,"&gt;0"),"",IF(SUM(J143:R143)&gt;0,MIN(12,ROUND((J143*J$7+K143*K$7+IF(N143=1,L143*L$7,L$7)+M143*M$7+N143*N$7+O143*O$7+P143*P$7+IF(R143=1,R143*R$7,Q143*Q$7))/(SUM(J$7:R$7)-Q$7-O$7)*12,0)),1))</f>
        <v/>
      </c>
      <c r="T143" s="30"/>
      <c r="U143" s="51"/>
      <c r="V143" s="25"/>
      <c r="W143" s="69"/>
      <c r="X143" s="34"/>
      <c r="Y143" s="34"/>
      <c r="Z143" s="29"/>
      <c r="AA143" s="34"/>
      <c r="AB143" s="35"/>
      <c r="AC143" s="35"/>
      <c r="AD143" s="65" t="str">
        <f>IF(AND(NOT(ISBLANK($X143)),ISNUMBER(AE143)),
       IF(AE143&gt;=0.16,12, IF(AE143&gt;=0.14,11, IF(AE143&gt;=0.12,10, IF(AE143&gt;=0.1,9,IF(AE143&gt;=0.08,8,IF(AE143&gt;=0.06,7,IF(AE143&gt;=0.04,6,IF(AE143&gt;=0.02,5,IF(AE143&gt;0,4,3))))))))),
       "")</f>
        <v/>
      </c>
      <c r="AE143" s="157" t="str">
        <f>IF(AND(OR($Q143=1,$R143=1),ISNUMBER(AB143),ISNUMBER(AC143),NOT(ISBLANK($X143))),
        IF($X143="%",
              IF($AA143="C",IF(AC143&gt;=IF($AI143&lt;&gt;0,$AI143,100),1,(AC143-AB143)/IF($AI143&lt;&gt;0,$AI143,100)),IF($AA143="B",IF(AC143&lt;=IF($AI143&lt;&gt;0,$AI143,0),1,(AB143-AC143)/100),"")),
        IF($X143="i",
              IF($AA143="C",IF(AC143&gt;=IF($AI143&lt;&gt;0,$AI143,1),1,(AC143-AB143)/IF($AI143&lt;&gt;0,$AI143,1)),IF($AA143="B",IF(AC143&lt;=IF($AI143&lt;&gt;0,$AI143,0),1,(AB143-AC143)/1),"")),
         IF(OR($X143="‰",$X143="p1000",$X143="P1000"),
              IF($AA143="C",IF(AC143&gt;=IF($AI143&lt;&gt;0,$AI143,1000),1,(AC143-AB143)/IF($AI143&lt;&gt;0,$AI143,1000)),IF($AA143="B",IF(AC143&lt;=IF($AI143&lt;&gt;0,$AI143,0),1,(AB143-AC143)/1000),"")),
        IF(OR($X143="ppm",$X143="PPM"),
              IF($AA143="C",IF(AC143&gt;=IF($AI143&lt;&gt;0,$AI143,1000000),1,(AC143-AB143)/IF($AI143&lt;&gt;0,$AI143,1000000)),IF($AA143="B",IF(AC143&lt;=IF($AI143&lt;&gt;0,$AI143,0),1,(AB143-AC143)/1000000),"")),
        IF($AA143="C",IF(AND($AI143&lt;&gt;0,AC143&gt;=$AI143),1,IF(AB143&gt;0,AC143/AB143-1,IF(AC143&gt;0,1,0))),
        IF($AA143="B",IF(AND($AI143&lt;&gt;0,AC143&lt;=$AI143),1,IF(AB143&gt;0,1-AC143/AB143,IF(AC143&lt;=0,1,0))),"")))))),
  "")</f>
        <v/>
      </c>
      <c r="AF143" s="34"/>
      <c r="AG143" s="65" t="str">
        <f>IF(AND(NOT(ISBLANK($X143)),ISNUMBER(AH143)),
       IF(AH143&gt;=0.16,12, IF(AH143&gt;=0.14,11, IF(AH143&gt;=0.12,10, IF(AH143&gt;=0.1,9,IF(AH143&gt;=0.08,8,IF(AH143&gt;=0.06,7,IF(AH143&gt;=0.04,6,IF(AH143&gt;=0.02,5,IF(AH143&gt;0,4,3))))))))),
       IF(AND(NOT(ISBLANK($X143)),ISNUMBER(AD143)),MAX(3,AD143-1),""))</f>
        <v/>
      </c>
      <c r="AH143" s="157" t="str">
        <f>IF(AND(OR($Q143=1,$R143=1),ISNUMBER(AC143),ISNUMBER(AF143),NOT(ISBLANK($X143))),
        IF($X143="%",
              IF($AA143="C",IF(AF143&gt;=IF($AI143&lt;&gt;0,$AI143,100),1,(AF143-AC143)/IF($AI143&lt;&gt;0,$AI143,100)),IF($AA143="B",IF(AF143&lt;=IF($AI143&lt;&gt;0,$AI143,0),1,(AC143-AF143)/100),"")),
        IF($X143="i",
              IF($AA143="C",IF(AF143&gt;=IF($AI143&lt;&gt;0,$AI143,1),1,(AF143-AC143)/IF($AI143&lt;&gt;0,$AI143,1)),IF($AA143="B",IF(AF143&lt;=IF($AI143&lt;&gt;0,$AI143,0),1,(AC143-AF143)/1),"")),
         IF(OR($X143="‰",$X143="p1000",$X143="P1000"),
              IF($AA143="C",IF(AF143&gt;=IF($AI143&lt;&gt;0,$AI143,1000),1,(AF143-AC143)/IF($AI143&lt;&gt;0,$AI143,1000)),IF($AA143="B",IF(AF143&lt;=IF($AI143&lt;&gt;0,$AI143,0),1,(AC143-AF143)/1000),"")),
        IF(OR($X143="ppm",$X143="PPM"),
              IF($AA143="C",IF(AF143&gt;=IF($AI143&lt;&gt;0,$AI143,1000000),1,(AF143-AC143)/IF($AI143&lt;&gt;0,$AI143,1000000)),IF($AA143="B",IF(AF143&lt;=IF($AI143&lt;&gt;0,$AI143,0),1,(AC143-AF143)/1000000),"")),
        IF($AA143="C",IF(AND($AI143&lt;&gt;0,AF143&gt;=$AI143),1,IF(AC143&gt;0,AF143/AC143-1,IF(AF143&gt;0,1,0))),
        IF($AA143="B",IF(AND($AI143&lt;&gt;0,AF143&lt;=$AI143),1,IF(AC143&gt;0,1-AF143/AC143,IF(AF143&lt;=0,1,0))),"")))))),
  "")</f>
        <v/>
      </c>
      <c r="AI143" s="35"/>
      <c r="AJ143" s="2"/>
      <c r="AK143" s="15"/>
      <c r="AL143" s="100"/>
      <c r="AM143" s="34"/>
      <c r="AN143" s="34"/>
      <c r="AO143" s="34"/>
      <c r="AP143" s="64" t="str">
        <f>IF(AND(R143=1,ISNUMBER(U143),NOT(ISBLANK(W143)),ISNUMBER(AK143),AK143&lt;&gt;"NC",NOT(ISBLANK(AL143))),
        IF(AO143="S",12,IF(AN143="S",11,IF(AM143="S",10,IF(OR(ISBLANK(AM143),AM143="N"),9,"")))),"")</f>
        <v/>
      </c>
      <c r="AQ143" s="70" t="str">
        <f>IF(AND(ISNUMBER(S143),ISNUMBER(U143)),
        IF(ISNUMBER(AD143),
              IF(ISNUMBER(AP143),AVERAGE(S143,AD143,IF(ISNUMBER(AG143),AG143,$AQ$5),MIN(10,AP143)),AVERAGE(S143,AD143,IF(ISNUMBER(AG143),AG143,$AQ$5),U143)),
        AVERAGE(S143,U143)),
   "")</f>
        <v/>
      </c>
      <c r="AR143" s="72" t="str">
        <f>IF(AND(ISNUMBER(S143),ISNUMBER(U143)),
        IF(ISNUMBER(AD143),
              IF(ISNUMBER(AP143),AVERAGE(S143,AD143,IF(ISNUMBER(AG143),AG143,IF(AD143&gt;1,AD143-1,AD143)),AP143),AVERAGE(S143,AD143,IF(ISNUMBER(AG143),AG143,IF(AD143&gt;1,AD143-1,AD143)),U143)),
        AVERAGE(S143,U143)),
       "")</f>
        <v/>
      </c>
      <c r="AS143" s="67" t="str">
        <f>IF(ISBLANK(U143),"",IF(NOT(ISBLANK(H143)),IF(ROUND(AR143,0)&gt;=12,"AAA",IF(ROUND(AR143,0)&gt;=11,"AA",IF(ROUND(AR143,0)&gt;=10,"A",IF(ROUND(AR143,0)&gt;=9,"BBB",IF(ROUND(AR143,0)&gt;=8,"BB",IF(ROUND(AR143,0)&gt;=7,"B",IF(ROUND(AR143,0)&gt;=6,"CCC",IF(ROUND(AR143,0)&gt;=5,"CC",IF(ROUND(AR143,0)&gt;=4,"C",IF(ROUND(AR143,0)&gt;=3,"DDD",IF(ROUND(AR143,0)&gt;=2,"DD","D"))))))))))),""))</f>
        <v/>
      </c>
    </row>
    <row r="144" spans="2:45" x14ac:dyDescent="0.35">
      <c r="B144" s="52"/>
      <c r="C144" s="28" t="s">
        <v>56</v>
      </c>
      <c r="D144" s="152">
        <f t="shared" si="81"/>
        <v>1</v>
      </c>
      <c r="E144" s="74" t="s">
        <v>142</v>
      </c>
      <c r="F144" s="152">
        <f t="shared" si="82"/>
        <v>1</v>
      </c>
      <c r="G144" s="76"/>
      <c r="H144" s="51"/>
      <c r="I144" s="111"/>
      <c r="J144" s="156"/>
      <c r="K144" s="156"/>
      <c r="L144" s="156"/>
      <c r="M144" s="156"/>
      <c r="N144" s="156"/>
      <c r="O144" s="156"/>
      <c r="P144" s="156"/>
      <c r="Q144" s="156"/>
      <c r="R144" s="156"/>
      <c r="S144" s="75" t="str">
        <f t="shared" si="83"/>
        <v/>
      </c>
      <c r="T144" s="30"/>
      <c r="U144" s="51"/>
      <c r="V144" s="25"/>
      <c r="W144" s="69"/>
      <c r="X144" s="34"/>
      <c r="Y144" s="34"/>
      <c r="Z144" s="29"/>
      <c r="AA144" s="34"/>
      <c r="AB144" s="35"/>
      <c r="AC144" s="35"/>
      <c r="AD144" s="65" t="str">
        <f t="shared" si="84"/>
        <v/>
      </c>
      <c r="AE144" s="157" t="str">
        <f t="shared" si="80"/>
        <v/>
      </c>
      <c r="AF144" s="34"/>
      <c r="AG144" s="65" t="str">
        <f t="shared" si="85"/>
        <v/>
      </c>
      <c r="AH144" s="157" t="str">
        <f t="shared" si="86"/>
        <v/>
      </c>
      <c r="AI144" s="35"/>
      <c r="AJ144" s="2"/>
      <c r="AK144" s="15"/>
      <c r="AL144" s="100"/>
      <c r="AM144" s="34"/>
      <c r="AN144" s="34"/>
      <c r="AO144" s="34"/>
      <c r="AP144" s="64" t="str">
        <f t="shared" si="87"/>
        <v/>
      </c>
      <c r="AQ144" s="70" t="str">
        <f t="shared" si="88"/>
        <v/>
      </c>
      <c r="AR144" s="72" t="str">
        <f t="shared" si="89"/>
        <v/>
      </c>
      <c r="AS144" s="67" t="str">
        <f>IF(ISBLANK(U144),"",IF(NOT(ISBLANK(H144)),IF(ROUND(AR144,0)&gt;=12,"AAA",IF(ROUND(AR144,0)&gt;=11,"AA",IF(ROUND(AR144,0)&gt;=10,"A",IF(ROUND(AR144,0)&gt;=9,"BBB",IF(ROUND(AR144,0)&gt;=8,"BB",IF(ROUND(AR144,0)&gt;=7,"B",IF(ROUND(AR144,0)&gt;=6,"CCC",IF(ROUND(AR144,0)&gt;=5,"CC",IF(ROUND(AR144,0)&gt;=4,"C",IF(ROUND(AR144,0)&gt;=3,"DDD",IF(ROUND(AR144,0)&gt;=2,"DD","D"))))))))))),""))</f>
        <v/>
      </c>
    </row>
    <row r="145" spans="2:45" ht="28.25" customHeight="1" x14ac:dyDescent="0.35">
      <c r="B145" s="52"/>
      <c r="C145" s="28" t="s">
        <v>56</v>
      </c>
      <c r="D145" s="152">
        <f t="shared" si="81"/>
        <v>1</v>
      </c>
      <c r="E145" s="74" t="s">
        <v>79</v>
      </c>
      <c r="F145" s="152">
        <f t="shared" si="82"/>
        <v>1</v>
      </c>
      <c r="G145" s="76"/>
      <c r="H145" s="51"/>
      <c r="I145" s="111"/>
      <c r="J145" s="156"/>
      <c r="K145" s="156"/>
      <c r="L145" s="156"/>
      <c r="M145" s="156"/>
      <c r="N145" s="156"/>
      <c r="O145" s="156"/>
      <c r="P145" s="156"/>
      <c r="Q145" s="156"/>
      <c r="R145" s="156"/>
      <c r="S145" s="75" t="str">
        <f t="shared" si="83"/>
        <v/>
      </c>
      <c r="T145" s="30"/>
      <c r="U145" s="51"/>
      <c r="V145" s="25"/>
      <c r="W145" s="69"/>
      <c r="X145" s="34"/>
      <c r="Y145" s="34"/>
      <c r="Z145" s="29"/>
      <c r="AA145" s="34"/>
      <c r="AB145" s="35"/>
      <c r="AC145" s="35"/>
      <c r="AD145" s="65" t="str">
        <f t="shared" si="84"/>
        <v/>
      </c>
      <c r="AE145" s="157" t="str">
        <f t="shared" si="80"/>
        <v/>
      </c>
      <c r="AF145" s="34"/>
      <c r="AG145" s="65" t="str">
        <f t="shared" si="85"/>
        <v/>
      </c>
      <c r="AH145" s="157" t="str">
        <f t="shared" si="86"/>
        <v/>
      </c>
      <c r="AI145" s="35"/>
      <c r="AJ145" s="2"/>
      <c r="AK145" s="15"/>
      <c r="AL145" s="100"/>
      <c r="AM145" s="34"/>
      <c r="AN145" s="34"/>
      <c r="AO145" s="34"/>
      <c r="AP145" s="64" t="str">
        <f t="shared" si="87"/>
        <v/>
      </c>
      <c r="AQ145" s="70" t="str">
        <f t="shared" si="88"/>
        <v/>
      </c>
      <c r="AR145" s="72" t="str">
        <f t="shared" si="89"/>
        <v/>
      </c>
      <c r="AS145" s="67" t="str">
        <f>IF(ISBLANK(U145),"",IF(NOT(ISBLANK(H145)),IF(ROUND(AR145,0)&gt;=12,"AAA",IF(ROUND(AR145,0)&gt;=11,"AA",IF(ROUND(AR145,0)&gt;=10,"A",IF(ROUND(AR145,0)&gt;=9,"BBB",IF(ROUND(AR145,0)&gt;=8,"BB",IF(ROUND(AR145,0)&gt;=7,"B",IF(ROUND(AR145,0)&gt;=6,"CCC",IF(ROUND(AR145,0)&gt;=5,"CC",IF(ROUND(AR145,0)&gt;=4,"C",IF(ROUND(AR145,0)&gt;=3,"DDD",IF(ROUND(AR145,0)&gt;=2,"DD","D"))))))))))),""))</f>
        <v/>
      </c>
    </row>
    <row r="146" spans="2:45" ht="24" x14ac:dyDescent="0.35">
      <c r="B146" s="52"/>
      <c r="C146" s="28" t="s">
        <v>56</v>
      </c>
      <c r="D146" s="152">
        <f t="shared" si="81"/>
        <v>1</v>
      </c>
      <c r="E146" s="74" t="s">
        <v>143</v>
      </c>
      <c r="F146" s="152">
        <f t="shared" si="82"/>
        <v>1</v>
      </c>
      <c r="G146" s="76"/>
      <c r="H146" s="51"/>
      <c r="I146" s="111"/>
      <c r="J146" s="156"/>
      <c r="K146" s="156"/>
      <c r="L146" s="156"/>
      <c r="M146" s="156"/>
      <c r="N146" s="156"/>
      <c r="O146" s="156"/>
      <c r="P146" s="156"/>
      <c r="Q146" s="156"/>
      <c r="R146" s="156"/>
      <c r="S146" s="75" t="str">
        <f t="shared" si="83"/>
        <v/>
      </c>
      <c r="T146" s="30"/>
      <c r="U146" s="51"/>
      <c r="V146" s="25"/>
      <c r="W146" s="69"/>
      <c r="X146" s="34"/>
      <c r="Y146" s="34"/>
      <c r="Z146" s="29"/>
      <c r="AA146" s="34"/>
      <c r="AB146" s="35"/>
      <c r="AC146" s="35"/>
      <c r="AD146" s="65" t="str">
        <f t="shared" si="84"/>
        <v/>
      </c>
      <c r="AE146" s="157" t="str">
        <f t="shared" si="80"/>
        <v/>
      </c>
      <c r="AF146" s="34"/>
      <c r="AG146" s="65" t="str">
        <f t="shared" si="85"/>
        <v/>
      </c>
      <c r="AH146" s="157" t="str">
        <f t="shared" si="86"/>
        <v/>
      </c>
      <c r="AI146" s="35"/>
      <c r="AJ146" s="2"/>
      <c r="AK146" s="15"/>
      <c r="AL146" s="100"/>
      <c r="AM146" s="34"/>
      <c r="AN146" s="34"/>
      <c r="AO146" s="34"/>
      <c r="AP146" s="64" t="str">
        <f t="shared" si="87"/>
        <v/>
      </c>
      <c r="AQ146" s="70" t="str">
        <f t="shared" si="88"/>
        <v/>
      </c>
      <c r="AR146" s="72" t="str">
        <f t="shared" si="89"/>
        <v/>
      </c>
      <c r="AS146" s="67" t="str">
        <f>IF(ISBLANK(U146),"",IF(NOT(ISBLANK(H146)),IF(ROUND(AR146,0)&gt;=12,"AAA",IF(ROUND(AR146,0)&gt;=11,"AA",IF(ROUND(AR146,0)&gt;=10,"A",IF(ROUND(AR146,0)&gt;=9,"BBB",IF(ROUND(AR146,0)&gt;=8,"BB",IF(ROUND(AR146,0)&gt;=7,"B",IF(ROUND(AR146,0)&gt;=6,"CCC",IF(ROUND(AR146,0)&gt;=5,"CC",IF(ROUND(AR146,0)&gt;=4,"C",IF(ROUND(AR146,0)&gt;=3,"DDD",IF(ROUND(AR146,0)&gt;=2,"DD","D"))))))))))),""))</f>
        <v/>
      </c>
    </row>
    <row r="147" spans="2:45" x14ac:dyDescent="0.35">
      <c r="B147" s="52"/>
      <c r="C147" s="28"/>
      <c r="D147" s="152">
        <f t="shared" si="81"/>
        <v>0</v>
      </c>
      <c r="E147" s="74" t="s">
        <v>144</v>
      </c>
      <c r="F147" s="152">
        <f t="shared" si="82"/>
        <v>1</v>
      </c>
      <c r="G147" s="76"/>
      <c r="H147" s="51"/>
      <c r="I147" s="111"/>
      <c r="J147" s="156"/>
      <c r="K147" s="156"/>
      <c r="L147" s="156"/>
      <c r="M147" s="156"/>
      <c r="N147" s="156"/>
      <c r="O147" s="156"/>
      <c r="P147" s="156"/>
      <c r="Q147" s="156"/>
      <c r="R147" s="156"/>
      <c r="S147" s="75" t="str">
        <f t="shared" si="83"/>
        <v/>
      </c>
      <c r="T147" s="30"/>
      <c r="U147" s="51"/>
      <c r="V147" s="25"/>
      <c r="W147" s="69"/>
      <c r="X147" s="34"/>
      <c r="Y147" s="34"/>
      <c r="Z147" s="29"/>
      <c r="AA147" s="34"/>
      <c r="AB147" s="35"/>
      <c r="AC147" s="35"/>
      <c r="AD147" s="65" t="str">
        <f t="shared" si="84"/>
        <v/>
      </c>
      <c r="AE147" s="157" t="str">
        <f t="shared" si="80"/>
        <v/>
      </c>
      <c r="AF147" s="34"/>
      <c r="AG147" s="65" t="str">
        <f t="shared" si="85"/>
        <v/>
      </c>
      <c r="AH147" s="157" t="str">
        <f t="shared" si="86"/>
        <v/>
      </c>
      <c r="AI147" s="35"/>
      <c r="AJ147" s="2"/>
      <c r="AK147" s="15"/>
      <c r="AL147" s="100"/>
      <c r="AM147" s="34"/>
      <c r="AN147" s="34"/>
      <c r="AO147" s="34"/>
      <c r="AP147" s="64" t="str">
        <f t="shared" si="87"/>
        <v/>
      </c>
      <c r="AQ147" s="70" t="str">
        <f t="shared" si="88"/>
        <v/>
      </c>
      <c r="AR147" s="72" t="str">
        <f t="shared" si="89"/>
        <v/>
      </c>
      <c r="AS147" s="67" t="str">
        <f>IF(ISBLANK(U147),"",IF(NOT(ISBLANK(H147)),IF(ROUND(AR147,0)&gt;=12,"AAA",IF(ROUND(AR147,0)&gt;=11,"AA",IF(ROUND(AR147,0)&gt;=10,"A",IF(ROUND(AR147,0)&gt;=9,"BBB",IF(ROUND(AR147,0)&gt;=8,"BB",IF(ROUND(AR147,0)&gt;=7,"B",IF(ROUND(AR147,0)&gt;=6,"CCC",IF(ROUND(AR147,0)&gt;=5,"CC",IF(ROUND(AR147,0)&gt;=4,"C",IF(ROUND(AR147,0)&gt;=3,"DDD",IF(ROUND(AR147,0)&gt;=2,"DD","D"))))))))))),""))</f>
        <v/>
      </c>
    </row>
    <row r="148" spans="2:45" ht="24" x14ac:dyDescent="0.35">
      <c r="B148" s="52"/>
      <c r="C148" s="113" t="s">
        <v>56</v>
      </c>
      <c r="D148" s="152">
        <f t="shared" si="81"/>
        <v>1</v>
      </c>
      <c r="E148" s="178" t="s">
        <v>328</v>
      </c>
      <c r="F148" s="152">
        <f t="shared" si="82"/>
        <v>1</v>
      </c>
      <c r="G148" s="76"/>
      <c r="H148" s="51"/>
      <c r="I148" s="111"/>
      <c r="J148" s="156"/>
      <c r="K148" s="156"/>
      <c r="L148" s="156"/>
      <c r="M148" s="156"/>
      <c r="N148" s="156"/>
      <c r="O148" s="156"/>
      <c r="P148" s="156"/>
      <c r="Q148" s="156"/>
      <c r="R148" s="156"/>
      <c r="S148" s="75" t="str">
        <f t="shared" si="83"/>
        <v/>
      </c>
      <c r="T148" s="30"/>
      <c r="U148" s="51"/>
      <c r="V148" s="25"/>
      <c r="W148" s="69"/>
      <c r="X148" s="34"/>
      <c r="Y148" s="34"/>
      <c r="Z148" s="29"/>
      <c r="AA148" s="34"/>
      <c r="AB148" s="35"/>
      <c r="AC148" s="35"/>
      <c r="AD148" s="65" t="str">
        <f t="shared" si="84"/>
        <v/>
      </c>
      <c r="AE148" s="157" t="str">
        <f t="shared" si="80"/>
        <v/>
      </c>
      <c r="AF148" s="34"/>
      <c r="AG148" s="65" t="str">
        <f t="shared" si="85"/>
        <v/>
      </c>
      <c r="AH148" s="157" t="str">
        <f t="shared" si="86"/>
        <v/>
      </c>
      <c r="AI148" s="35"/>
      <c r="AJ148" s="2"/>
      <c r="AK148" s="15"/>
      <c r="AL148" s="100"/>
      <c r="AM148" s="34"/>
      <c r="AN148" s="34"/>
      <c r="AO148" s="34"/>
      <c r="AP148" s="64" t="str">
        <f t="shared" si="87"/>
        <v/>
      </c>
      <c r="AQ148" s="70" t="str">
        <f t="shared" si="88"/>
        <v/>
      </c>
      <c r="AR148" s="72" t="str">
        <f t="shared" si="89"/>
        <v/>
      </c>
      <c r="AS148" s="67" t="str">
        <f>IF(ISBLANK(U148),"",IF(NOT(ISBLANK(H148)),IF(ROUND(AR148,0)&gt;=12,"AAA",IF(ROUND(AR148,0)&gt;=11,"AA",IF(ROUND(AR148,0)&gt;=10,"A",IF(ROUND(AR148,0)&gt;=9,"BBB",IF(ROUND(AR148,0)&gt;=8,"BB",IF(ROUND(AR148,0)&gt;=7,"B",IF(ROUND(AR148,0)&gt;=6,"CCC",IF(ROUND(AR148,0)&gt;=5,"CC",IF(ROUND(AR148,0)&gt;=4,"C",IF(ROUND(AR148,0)&gt;=3,"DDD",IF(ROUND(AR148,0)&gt;=2,"DD","D"))))))))))),""))</f>
        <v/>
      </c>
    </row>
    <row r="149" spans="2:45" ht="72" x14ac:dyDescent="0.35">
      <c r="B149" s="52"/>
      <c r="C149" s="28" t="s">
        <v>56</v>
      </c>
      <c r="D149" s="152">
        <f>IF(ISBLANK(E149),"",IF(AND(NOT(ISBLANK(C149)), OR(C149="*",ISNUMBER(SEARCH(J$3,C149)),ISNUMBER(SEARCH(K$3,C149)),ISNUMBER(SEARCH(L$3,C149)),ISNUMBER(SEARCH(M$3,C149)),ISNUMBER(SEARCH(N$3,C149)))),1,0))</f>
        <v>1</v>
      </c>
      <c r="E149" s="177" t="s">
        <v>340</v>
      </c>
      <c r="F149" s="152">
        <f>IF(ISBLANK(E149),"",IF(OR(ISNUMBER(SEARCH("N?o aplic?vel",G149))+ISNUMBER(SEARCH("N?o  aplic?vel",G149)),ISNUMBER(SEARCH("N?o   aplic?vel",G149))),0,1))</f>
        <v>1</v>
      </c>
      <c r="G149" s="76"/>
      <c r="H149" s="51"/>
      <c r="I149" s="111"/>
      <c r="J149" s="156"/>
      <c r="K149" s="156"/>
      <c r="L149" s="156"/>
      <c r="M149" s="156"/>
      <c r="N149" s="156"/>
      <c r="O149" s="156"/>
      <c r="P149" s="156"/>
      <c r="Q149" s="156"/>
      <c r="R149" s="156"/>
      <c r="S149" s="75"/>
      <c r="T149" s="30"/>
      <c r="U149" s="51"/>
      <c r="V149" s="25"/>
      <c r="W149" s="69"/>
      <c r="X149" s="34"/>
      <c r="Y149" s="34"/>
      <c r="Z149" s="29"/>
      <c r="AA149" s="34"/>
      <c r="AB149" s="35"/>
      <c r="AC149" s="35"/>
      <c r="AD149" s="65"/>
      <c r="AE149" s="157"/>
      <c r="AF149" s="34"/>
      <c r="AG149" s="65"/>
      <c r="AH149" s="157"/>
      <c r="AI149" s="35"/>
      <c r="AJ149" s="2"/>
      <c r="AK149" s="15"/>
      <c r="AL149" s="100"/>
      <c r="AM149" s="34"/>
      <c r="AN149" s="34"/>
      <c r="AO149" s="34"/>
      <c r="AP149" s="64"/>
      <c r="AQ149" s="70"/>
      <c r="AR149" s="72"/>
      <c r="AS149" s="67"/>
    </row>
    <row r="150" spans="2:45" ht="24" x14ac:dyDescent="0.35">
      <c r="B150" s="52"/>
      <c r="C150" s="28" t="s">
        <v>12</v>
      </c>
      <c r="D150" s="152">
        <f t="shared" si="81"/>
        <v>0</v>
      </c>
      <c r="E150" s="74" t="s">
        <v>28</v>
      </c>
      <c r="F150" s="152">
        <f t="shared" si="82"/>
        <v>1</v>
      </c>
      <c r="G150" s="76"/>
      <c r="H150" s="51"/>
      <c r="I150" s="111"/>
      <c r="J150" s="156"/>
      <c r="K150" s="156"/>
      <c r="L150" s="156"/>
      <c r="M150" s="156"/>
      <c r="N150" s="156"/>
      <c r="O150" s="156"/>
      <c r="P150" s="156"/>
      <c r="Q150" s="156"/>
      <c r="R150" s="156"/>
      <c r="S150" s="75" t="str">
        <f t="shared" si="83"/>
        <v/>
      </c>
      <c r="T150" s="30"/>
      <c r="U150" s="51"/>
      <c r="V150" s="25"/>
      <c r="W150" s="69"/>
      <c r="X150" s="34"/>
      <c r="Y150" s="34"/>
      <c r="Z150" s="29"/>
      <c r="AA150" s="34"/>
      <c r="AB150" s="35"/>
      <c r="AC150" s="35"/>
      <c r="AD150" s="65" t="str">
        <f t="shared" si="84"/>
        <v/>
      </c>
      <c r="AE150" s="157" t="str">
        <f t="shared" si="80"/>
        <v/>
      </c>
      <c r="AF150" s="34"/>
      <c r="AG150" s="65" t="str">
        <f t="shared" si="85"/>
        <v/>
      </c>
      <c r="AH150" s="157" t="str">
        <f t="shared" si="86"/>
        <v/>
      </c>
      <c r="AI150" s="35"/>
      <c r="AJ150" s="2"/>
      <c r="AK150" s="15"/>
      <c r="AL150" s="100"/>
      <c r="AM150" s="34"/>
      <c r="AN150" s="34"/>
      <c r="AO150" s="34"/>
      <c r="AP150" s="64" t="str">
        <f t="shared" si="87"/>
        <v/>
      </c>
      <c r="AQ150" s="70" t="str">
        <f t="shared" si="88"/>
        <v/>
      </c>
      <c r="AR150" s="72" t="str">
        <f t="shared" si="89"/>
        <v/>
      </c>
      <c r="AS150" s="67" t="str">
        <f>IF(ISBLANK(U150),"",IF(NOT(ISBLANK(H150)),IF(ROUND(AR150,0)&gt;=12,"AAA",IF(ROUND(AR150,0)&gt;=11,"AA",IF(ROUND(AR150,0)&gt;=10,"A",IF(ROUND(AR150,0)&gt;=9,"BBB",IF(ROUND(AR150,0)&gt;=8,"BB",IF(ROUND(AR150,0)&gt;=7,"B",IF(ROUND(AR150,0)&gt;=6,"CCC",IF(ROUND(AR150,0)&gt;=5,"CC",IF(ROUND(AR150,0)&gt;=4,"C",IF(ROUND(AR150,0)&gt;=3,"DDD",IF(ROUND(AR150,0)&gt;=2,"DD","D"))))))))))),""))</f>
        <v/>
      </c>
    </row>
    <row r="151" spans="2:45" ht="24" x14ac:dyDescent="0.35">
      <c r="B151" s="52"/>
      <c r="C151" s="28"/>
      <c r="D151" s="152">
        <f t="shared" si="81"/>
        <v>0</v>
      </c>
      <c r="E151" s="74" t="s">
        <v>146</v>
      </c>
      <c r="F151" s="152">
        <f t="shared" si="82"/>
        <v>1</v>
      </c>
      <c r="G151" s="76"/>
      <c r="H151" s="51"/>
      <c r="I151" s="111"/>
      <c r="J151" s="156"/>
      <c r="K151" s="156"/>
      <c r="L151" s="156"/>
      <c r="M151" s="156"/>
      <c r="N151" s="156"/>
      <c r="O151" s="156"/>
      <c r="P151" s="156"/>
      <c r="Q151" s="156"/>
      <c r="R151" s="156"/>
      <c r="S151" s="75" t="str">
        <f t="shared" si="83"/>
        <v/>
      </c>
      <c r="T151" s="30"/>
      <c r="U151" s="51"/>
      <c r="V151" s="25"/>
      <c r="W151" s="69"/>
      <c r="X151" s="34"/>
      <c r="Y151" s="34"/>
      <c r="Z151" s="29"/>
      <c r="AA151" s="34"/>
      <c r="AB151" s="35"/>
      <c r="AC151" s="35"/>
      <c r="AD151" s="65" t="str">
        <f t="shared" si="84"/>
        <v/>
      </c>
      <c r="AE151" s="157" t="str">
        <f t="shared" si="80"/>
        <v/>
      </c>
      <c r="AF151" s="34"/>
      <c r="AG151" s="65" t="str">
        <f t="shared" si="85"/>
        <v/>
      </c>
      <c r="AH151" s="157" t="str">
        <f t="shared" si="86"/>
        <v/>
      </c>
      <c r="AI151" s="35"/>
      <c r="AJ151" s="2"/>
      <c r="AK151" s="15"/>
      <c r="AL151" s="100"/>
      <c r="AM151" s="34"/>
      <c r="AN151" s="34"/>
      <c r="AO151" s="34"/>
      <c r="AP151" s="64" t="str">
        <f t="shared" si="87"/>
        <v/>
      </c>
      <c r="AQ151" s="70" t="str">
        <f t="shared" si="88"/>
        <v/>
      </c>
      <c r="AR151" s="72" t="str">
        <f t="shared" si="89"/>
        <v/>
      </c>
      <c r="AS151" s="67" t="str">
        <f>IF(ISBLANK(U151),"",IF(NOT(ISBLANK(H151)),IF(ROUND(AR151,0)&gt;=12,"AAA",IF(ROUND(AR151,0)&gt;=11,"AA",IF(ROUND(AR151,0)&gt;=10,"A",IF(ROUND(AR151,0)&gt;=9,"BBB",IF(ROUND(AR151,0)&gt;=8,"BB",IF(ROUND(AR151,0)&gt;=7,"B",IF(ROUND(AR151,0)&gt;=6,"CCC",IF(ROUND(AR151,0)&gt;=5,"CC",IF(ROUND(AR151,0)&gt;=4,"C",IF(ROUND(AR151,0)&gt;=3,"DDD",IF(ROUND(AR151,0)&gt;=2,"DD","D"))))))))))),""))</f>
        <v/>
      </c>
    </row>
    <row r="152" spans="2:45" ht="24" x14ac:dyDescent="0.35">
      <c r="B152" s="52"/>
      <c r="C152" s="28"/>
      <c r="D152" s="152">
        <f t="shared" si="81"/>
        <v>0</v>
      </c>
      <c r="E152" s="74" t="s">
        <v>147</v>
      </c>
      <c r="F152" s="152">
        <f t="shared" si="82"/>
        <v>1</v>
      </c>
      <c r="G152" s="76"/>
      <c r="H152" s="51"/>
      <c r="I152" s="111"/>
      <c r="J152" s="156"/>
      <c r="K152" s="156"/>
      <c r="L152" s="156"/>
      <c r="M152" s="156"/>
      <c r="N152" s="156"/>
      <c r="O152" s="156"/>
      <c r="P152" s="156"/>
      <c r="Q152" s="156"/>
      <c r="R152" s="156"/>
      <c r="S152" s="75" t="str">
        <f t="shared" si="83"/>
        <v/>
      </c>
      <c r="T152" s="30"/>
      <c r="U152" s="51"/>
      <c r="V152" s="25"/>
      <c r="W152" s="69"/>
      <c r="X152" s="34"/>
      <c r="Y152" s="34"/>
      <c r="Z152" s="29"/>
      <c r="AA152" s="34"/>
      <c r="AB152" s="35"/>
      <c r="AC152" s="35"/>
      <c r="AD152" s="65" t="str">
        <f t="shared" si="84"/>
        <v/>
      </c>
      <c r="AE152" s="157" t="str">
        <f t="shared" si="80"/>
        <v/>
      </c>
      <c r="AF152" s="34"/>
      <c r="AG152" s="65" t="str">
        <f t="shared" si="85"/>
        <v/>
      </c>
      <c r="AH152" s="157" t="str">
        <f t="shared" si="86"/>
        <v/>
      </c>
      <c r="AI152" s="35"/>
      <c r="AJ152" s="2"/>
      <c r="AK152" s="15"/>
      <c r="AL152" s="100"/>
      <c r="AM152" s="34"/>
      <c r="AN152" s="34"/>
      <c r="AO152" s="34"/>
      <c r="AP152" s="64" t="str">
        <f t="shared" si="87"/>
        <v/>
      </c>
      <c r="AQ152" s="70" t="str">
        <f t="shared" si="88"/>
        <v/>
      </c>
      <c r="AR152" s="72" t="str">
        <f t="shared" si="89"/>
        <v/>
      </c>
      <c r="AS152" s="67" t="str">
        <f>IF(ISBLANK(U152),"",IF(NOT(ISBLANK(H152)),IF(ROUND(AR152,0)&gt;=12,"AAA",IF(ROUND(AR152,0)&gt;=11,"AA",IF(ROUND(AR152,0)&gt;=10,"A",IF(ROUND(AR152,0)&gt;=9,"BBB",IF(ROUND(AR152,0)&gt;=8,"BB",IF(ROUND(AR152,0)&gt;=7,"B",IF(ROUND(AR152,0)&gt;=6,"CCC",IF(ROUND(AR152,0)&gt;=5,"CC",IF(ROUND(AR152,0)&gt;=4,"C",IF(ROUND(AR152,0)&gt;=3,"DDD",IF(ROUND(AR152,0)&gt;=2,"DD","D"))))))))))),""))</f>
        <v/>
      </c>
    </row>
    <row r="153" spans="2:45" ht="24" x14ac:dyDescent="0.35">
      <c r="B153" s="52"/>
      <c r="C153" s="28"/>
      <c r="D153" s="152">
        <f t="shared" si="81"/>
        <v>0</v>
      </c>
      <c r="E153" s="74" t="s">
        <v>339</v>
      </c>
      <c r="F153" s="152">
        <f t="shared" si="82"/>
        <v>1</v>
      </c>
      <c r="G153" s="76"/>
      <c r="H153" s="51"/>
      <c r="I153" s="111"/>
      <c r="J153" s="156"/>
      <c r="K153" s="156"/>
      <c r="L153" s="156"/>
      <c r="M153" s="156"/>
      <c r="N153" s="156"/>
      <c r="O153" s="156"/>
      <c r="P153" s="156"/>
      <c r="Q153" s="156"/>
      <c r="R153" s="156"/>
      <c r="S153" s="75" t="str">
        <f t="shared" si="83"/>
        <v/>
      </c>
      <c r="T153" s="30"/>
      <c r="U153" s="51"/>
      <c r="V153" s="25"/>
      <c r="W153" s="69"/>
      <c r="X153" s="34"/>
      <c r="Y153" s="34"/>
      <c r="Z153" s="29"/>
      <c r="AA153" s="34"/>
      <c r="AB153" s="35"/>
      <c r="AC153" s="35"/>
      <c r="AD153" s="65" t="str">
        <f t="shared" si="84"/>
        <v/>
      </c>
      <c r="AE153" s="157" t="str">
        <f t="shared" si="80"/>
        <v/>
      </c>
      <c r="AF153" s="34"/>
      <c r="AG153" s="65" t="str">
        <f t="shared" si="85"/>
        <v/>
      </c>
      <c r="AH153" s="157" t="str">
        <f t="shared" si="86"/>
        <v/>
      </c>
      <c r="AI153" s="35"/>
      <c r="AJ153" s="2"/>
      <c r="AK153" s="15"/>
      <c r="AL153" s="100"/>
      <c r="AM153" s="34"/>
      <c r="AN153" s="34"/>
      <c r="AO153" s="34"/>
      <c r="AP153" s="64" t="str">
        <f t="shared" si="87"/>
        <v/>
      </c>
      <c r="AQ153" s="70" t="str">
        <f t="shared" si="88"/>
        <v/>
      </c>
      <c r="AR153" s="72" t="str">
        <f t="shared" si="89"/>
        <v/>
      </c>
      <c r="AS153" s="67" t="str">
        <f>IF(ISBLANK(U153),"",IF(NOT(ISBLANK(H153)),IF(ROUND(AR153,0)&gt;=12,"AAA",IF(ROUND(AR153,0)&gt;=11,"AA",IF(ROUND(AR153,0)&gt;=10,"A",IF(ROUND(AR153,0)&gt;=9,"BBB",IF(ROUND(AR153,0)&gt;=8,"BB",IF(ROUND(AR153,0)&gt;=7,"B",IF(ROUND(AR153,0)&gt;=6,"CCC",IF(ROUND(AR153,0)&gt;=5,"CC",IF(ROUND(AR153,0)&gt;=4,"C",IF(ROUND(AR153,0)&gt;=3,"DDD",IF(ROUND(AR153,0)&gt;=2,"DD","D"))))))))))),""))</f>
        <v/>
      </c>
    </row>
    <row r="154" spans="2:45" x14ac:dyDescent="0.35">
      <c r="B154" s="52"/>
      <c r="C154" s="28"/>
      <c r="D154" s="152">
        <f t="shared" si="81"/>
        <v>0</v>
      </c>
      <c r="E154" s="178" t="s">
        <v>338</v>
      </c>
      <c r="F154" s="152">
        <f t="shared" si="82"/>
        <v>1</v>
      </c>
      <c r="G154" s="76"/>
      <c r="H154" s="51"/>
      <c r="I154" s="111"/>
      <c r="J154" s="156"/>
      <c r="K154" s="156"/>
      <c r="L154" s="156"/>
      <c r="M154" s="156"/>
      <c r="N154" s="156"/>
      <c r="O154" s="156"/>
      <c r="P154" s="156"/>
      <c r="Q154" s="156"/>
      <c r="R154" s="156"/>
      <c r="S154" s="75" t="str">
        <f t="shared" si="83"/>
        <v/>
      </c>
      <c r="T154" s="30"/>
      <c r="U154" s="51"/>
      <c r="V154" s="25"/>
      <c r="W154" s="69"/>
      <c r="X154" s="34"/>
      <c r="Y154" s="34"/>
      <c r="Z154" s="29"/>
      <c r="AA154" s="34"/>
      <c r="AB154" s="35"/>
      <c r="AC154" s="35"/>
      <c r="AD154" s="65" t="str">
        <f t="shared" si="84"/>
        <v/>
      </c>
      <c r="AE154" s="157" t="str">
        <f t="shared" si="80"/>
        <v/>
      </c>
      <c r="AF154" s="34"/>
      <c r="AG154" s="65" t="str">
        <f t="shared" si="85"/>
        <v/>
      </c>
      <c r="AH154" s="157" t="str">
        <f t="shared" si="86"/>
        <v/>
      </c>
      <c r="AI154" s="35"/>
      <c r="AJ154" s="2"/>
      <c r="AK154" s="15"/>
      <c r="AL154" s="100"/>
      <c r="AM154" s="34"/>
      <c r="AN154" s="34"/>
      <c r="AO154" s="34"/>
      <c r="AP154" s="64" t="str">
        <f t="shared" si="87"/>
        <v/>
      </c>
      <c r="AQ154" s="70" t="str">
        <f t="shared" si="88"/>
        <v/>
      </c>
      <c r="AR154" s="72" t="str">
        <f t="shared" si="89"/>
        <v/>
      </c>
      <c r="AS154" s="67" t="str">
        <f>IF(ISBLANK(U154),"",IF(NOT(ISBLANK(H154)),IF(ROUND(AR154,0)&gt;=12,"AAA",IF(ROUND(AR154,0)&gt;=11,"AA",IF(ROUND(AR154,0)&gt;=10,"A",IF(ROUND(AR154,0)&gt;=9,"BBB",IF(ROUND(AR154,0)&gt;=8,"BB",IF(ROUND(AR154,0)&gt;=7,"B",IF(ROUND(AR154,0)&gt;=6,"CCC",IF(ROUND(AR154,0)&gt;=5,"CC",IF(ROUND(AR154,0)&gt;=4,"C",IF(ROUND(AR154,0)&gt;=3,"DDD",IF(ROUND(AR154,0)&gt;=2,"DD","D"))))))))))),""))</f>
        <v/>
      </c>
    </row>
    <row r="155" spans="2:45" x14ac:dyDescent="0.35">
      <c r="B155" s="52"/>
      <c r="C155" s="28"/>
      <c r="D155" s="152" t="str">
        <f t="shared" si="81"/>
        <v/>
      </c>
      <c r="E155" s="74"/>
      <c r="F155" s="152" t="str">
        <f t="shared" si="82"/>
        <v/>
      </c>
      <c r="G155" s="76"/>
      <c r="H155" s="51"/>
      <c r="I155" s="111"/>
      <c r="J155" s="156"/>
      <c r="K155" s="156"/>
      <c r="L155" s="156"/>
      <c r="M155" s="156"/>
      <c r="N155" s="156"/>
      <c r="O155" s="156"/>
      <c r="P155" s="156"/>
      <c r="Q155" s="156"/>
      <c r="R155" s="156"/>
      <c r="S155" s="75" t="str">
        <f t="shared" si="83"/>
        <v/>
      </c>
      <c r="T155" s="30"/>
      <c r="U155" s="51"/>
      <c r="V155" s="25"/>
      <c r="W155" s="69"/>
      <c r="X155" s="34"/>
      <c r="Y155" s="34"/>
      <c r="Z155" s="29"/>
      <c r="AA155" s="34"/>
      <c r="AB155" s="35"/>
      <c r="AC155" s="35"/>
      <c r="AD155" s="65" t="str">
        <f t="shared" si="84"/>
        <v/>
      </c>
      <c r="AE155" s="157" t="str">
        <f t="shared" si="80"/>
        <v/>
      </c>
      <c r="AF155" s="34"/>
      <c r="AG155" s="65" t="str">
        <f t="shared" si="85"/>
        <v/>
      </c>
      <c r="AH155" s="157" t="str">
        <f t="shared" si="86"/>
        <v/>
      </c>
      <c r="AI155" s="35"/>
      <c r="AJ155" s="2"/>
      <c r="AK155" s="15"/>
      <c r="AL155" s="100"/>
      <c r="AM155" s="34"/>
      <c r="AN155" s="34"/>
      <c r="AO155" s="34"/>
      <c r="AP155" s="64" t="str">
        <f t="shared" si="87"/>
        <v/>
      </c>
      <c r="AQ155" s="70" t="str">
        <f t="shared" si="88"/>
        <v/>
      </c>
      <c r="AR155" s="72" t="str">
        <f t="shared" si="89"/>
        <v/>
      </c>
      <c r="AS155" s="67" t="str">
        <f>IF(ISBLANK(U155),"",IF(NOT(ISBLANK(H155)),IF(ROUND(AR155,0)&gt;=12,"AAA",IF(ROUND(AR155,0)&gt;=11,"AA",IF(ROUND(AR155,0)&gt;=10,"A",IF(ROUND(AR155,0)&gt;=9,"BBB",IF(ROUND(AR155,0)&gt;=8,"BB",IF(ROUND(AR155,0)&gt;=7,"B",IF(ROUND(AR155,0)&gt;=6,"CCC",IF(ROUND(AR155,0)&gt;=5,"CC",IF(ROUND(AR155,0)&gt;=4,"C",IF(ROUND(AR155,0)&gt;=3,"DDD",IF(ROUND(AR155,0)&gt;=2,"DD","D"))))))))))),""))</f>
        <v/>
      </c>
    </row>
    <row r="156" spans="2:45" x14ac:dyDescent="0.35">
      <c r="B156" s="52"/>
      <c r="C156" s="28"/>
      <c r="D156" s="152" t="str">
        <f t="shared" si="81"/>
        <v/>
      </c>
      <c r="E156" s="74"/>
      <c r="F156" s="152" t="str">
        <f t="shared" si="82"/>
        <v/>
      </c>
      <c r="G156" s="76"/>
      <c r="H156" s="51"/>
      <c r="I156" s="111"/>
      <c r="J156" s="156"/>
      <c r="K156" s="156"/>
      <c r="L156" s="156"/>
      <c r="M156" s="156"/>
      <c r="N156" s="156"/>
      <c r="O156" s="156"/>
      <c r="P156" s="156"/>
      <c r="Q156" s="156"/>
      <c r="R156" s="156"/>
      <c r="S156" s="75" t="str">
        <f t="shared" si="83"/>
        <v/>
      </c>
      <c r="T156" s="30"/>
      <c r="U156" s="51"/>
      <c r="V156" s="25"/>
      <c r="W156" s="69"/>
      <c r="X156" s="34"/>
      <c r="Y156" s="34"/>
      <c r="Z156" s="29"/>
      <c r="AA156" s="34"/>
      <c r="AB156" s="35"/>
      <c r="AC156" s="35"/>
      <c r="AD156" s="65" t="str">
        <f t="shared" si="84"/>
        <v/>
      </c>
      <c r="AE156" s="157" t="str">
        <f t="shared" si="80"/>
        <v/>
      </c>
      <c r="AF156" s="34"/>
      <c r="AG156" s="65" t="str">
        <f t="shared" si="85"/>
        <v/>
      </c>
      <c r="AH156" s="157" t="str">
        <f t="shared" si="86"/>
        <v/>
      </c>
      <c r="AI156" s="35"/>
      <c r="AJ156" s="2"/>
      <c r="AK156" s="15"/>
      <c r="AL156" s="100"/>
      <c r="AM156" s="34"/>
      <c r="AN156" s="34"/>
      <c r="AO156" s="34"/>
      <c r="AP156" s="64" t="str">
        <f t="shared" si="87"/>
        <v/>
      </c>
      <c r="AQ156" s="70" t="str">
        <f t="shared" si="88"/>
        <v/>
      </c>
      <c r="AR156" s="72" t="str">
        <f t="shared" si="89"/>
        <v/>
      </c>
      <c r="AS156" s="67" t="str">
        <f>IF(ISBLANK(U156),"",IF(NOT(ISBLANK(H156)),IF(ROUND(AR156,0)&gt;=12,"AAA",IF(ROUND(AR156,0)&gt;=11,"AA",IF(ROUND(AR156,0)&gt;=10,"A",IF(ROUND(AR156,0)&gt;=9,"BBB",IF(ROUND(AR156,0)&gt;=8,"BB",IF(ROUND(AR156,0)&gt;=7,"B",IF(ROUND(AR156,0)&gt;=6,"CCC",IF(ROUND(AR156,0)&gt;=5,"CC",IF(ROUND(AR156,0)&gt;=4,"C",IF(ROUND(AR156,0)&gt;=3,"DDD",IF(ROUND(AR156,0)&gt;=2,"DD","D"))))))))))),""))</f>
        <v/>
      </c>
    </row>
    <row r="157" spans="2:45" x14ac:dyDescent="0.35">
      <c r="B157" s="52"/>
      <c r="C157" s="28"/>
      <c r="D157" s="152" t="str">
        <f t="shared" si="81"/>
        <v/>
      </c>
      <c r="E157" s="74"/>
      <c r="F157" s="152" t="str">
        <f t="shared" si="82"/>
        <v/>
      </c>
      <c r="G157" s="76"/>
      <c r="H157" s="51"/>
      <c r="I157" s="111"/>
      <c r="J157" s="156"/>
      <c r="K157" s="156"/>
      <c r="L157" s="156"/>
      <c r="M157" s="156"/>
      <c r="N157" s="156"/>
      <c r="O157" s="156"/>
      <c r="P157" s="156"/>
      <c r="Q157" s="156"/>
      <c r="R157" s="156"/>
      <c r="S157" s="75" t="str">
        <f t="shared" si="83"/>
        <v/>
      </c>
      <c r="T157" s="30"/>
      <c r="U157" s="51"/>
      <c r="V157" s="25"/>
      <c r="W157" s="69"/>
      <c r="X157" s="34"/>
      <c r="Y157" s="34"/>
      <c r="Z157" s="29"/>
      <c r="AA157" s="34"/>
      <c r="AB157" s="35"/>
      <c r="AC157" s="35"/>
      <c r="AD157" s="65" t="str">
        <f t="shared" si="84"/>
        <v/>
      </c>
      <c r="AE157" s="157" t="str">
        <f t="shared" si="80"/>
        <v/>
      </c>
      <c r="AF157" s="34"/>
      <c r="AG157" s="65" t="str">
        <f t="shared" si="85"/>
        <v/>
      </c>
      <c r="AH157" s="157" t="str">
        <f t="shared" si="86"/>
        <v/>
      </c>
      <c r="AI157" s="35"/>
      <c r="AJ157" s="2"/>
      <c r="AK157" s="15"/>
      <c r="AL157" s="100"/>
      <c r="AM157" s="34"/>
      <c r="AN157" s="34"/>
      <c r="AO157" s="34"/>
      <c r="AP157" s="64" t="str">
        <f t="shared" si="87"/>
        <v/>
      </c>
      <c r="AQ157" s="70" t="str">
        <f t="shared" si="88"/>
        <v/>
      </c>
      <c r="AR157" s="72" t="str">
        <f t="shared" si="89"/>
        <v/>
      </c>
      <c r="AS157" s="67" t="str">
        <f>IF(ISBLANK(U157),"",IF(NOT(ISBLANK(H157)),IF(ROUND(AR157,0)&gt;=12,"AAA",IF(ROUND(AR157,0)&gt;=11,"AA",IF(ROUND(AR157,0)&gt;=10,"A",IF(ROUND(AR157,0)&gt;=9,"BBB",IF(ROUND(AR157,0)&gt;=8,"BB",IF(ROUND(AR157,0)&gt;=7,"B",IF(ROUND(AR157,0)&gt;=6,"CCC",IF(ROUND(AR157,0)&gt;=5,"CC",IF(ROUND(AR157,0)&gt;=4,"C",IF(ROUND(AR157,0)&gt;=3,"DDD",IF(ROUND(AR157,0)&gt;=2,"DD","D"))))))))))),""))</f>
        <v/>
      </c>
    </row>
    <row r="158" spans="2:45" ht="29" x14ac:dyDescent="0.35">
      <c r="B158" s="52" t="s">
        <v>181</v>
      </c>
      <c r="C158" s="28" t="s">
        <v>56</v>
      </c>
      <c r="D158" s="152">
        <f t="shared" si="81"/>
        <v>1</v>
      </c>
      <c r="E158" s="74" t="s">
        <v>337</v>
      </c>
      <c r="F158" s="152">
        <f t="shared" si="82"/>
        <v>1</v>
      </c>
      <c r="G158" s="76"/>
      <c r="H158" s="51"/>
      <c r="I158" s="111"/>
      <c r="J158" s="156"/>
      <c r="K158" s="156"/>
      <c r="L158" s="156"/>
      <c r="M158" s="156"/>
      <c r="N158" s="156"/>
      <c r="O158" s="156"/>
      <c r="P158" s="156"/>
      <c r="Q158" s="156"/>
      <c r="R158" s="156"/>
      <c r="S158" s="75" t="str">
        <f t="shared" si="83"/>
        <v/>
      </c>
      <c r="T158" s="30"/>
      <c r="U158" s="51"/>
      <c r="V158" s="25"/>
      <c r="W158" s="69"/>
      <c r="X158" s="34"/>
      <c r="Y158" s="34"/>
      <c r="Z158" s="29"/>
      <c r="AA158" s="34"/>
      <c r="AB158" s="35"/>
      <c r="AC158" s="35"/>
      <c r="AD158" s="65" t="str">
        <f t="shared" si="84"/>
        <v/>
      </c>
      <c r="AE158" s="157" t="str">
        <f t="shared" si="80"/>
        <v/>
      </c>
      <c r="AF158" s="34"/>
      <c r="AG158" s="65" t="str">
        <f t="shared" si="85"/>
        <v/>
      </c>
      <c r="AH158" s="157" t="str">
        <f t="shared" si="86"/>
        <v/>
      </c>
      <c r="AI158" s="35"/>
      <c r="AJ158" s="2"/>
      <c r="AK158" s="15"/>
      <c r="AL158" s="100"/>
      <c r="AM158" s="34"/>
      <c r="AN158" s="34"/>
      <c r="AO158" s="34"/>
      <c r="AP158" s="64" t="str">
        <f t="shared" si="87"/>
        <v/>
      </c>
      <c r="AQ158" s="70" t="str">
        <f t="shared" si="88"/>
        <v/>
      </c>
      <c r="AR158" s="72" t="str">
        <f t="shared" si="89"/>
        <v/>
      </c>
      <c r="AS158" s="67" t="str">
        <f>IF(ISBLANK(U158),"",IF(NOT(ISBLANK(H158)),IF(ROUND(AR158,0)&gt;=12,"AAA",IF(ROUND(AR158,0)&gt;=11,"AA",IF(ROUND(AR158,0)&gt;=10,"A",IF(ROUND(AR158,0)&gt;=9,"BBB",IF(ROUND(AR158,0)&gt;=8,"BB",IF(ROUND(AR158,0)&gt;=7,"B",IF(ROUND(AR158,0)&gt;=6,"CCC",IF(ROUND(AR158,0)&gt;=5,"CC",IF(ROUND(AR158,0)&gt;=4,"C",IF(ROUND(AR158,0)&gt;=3,"DDD",IF(ROUND(AR158,0)&gt;=2,"DD","D"))))))))))),""))</f>
        <v/>
      </c>
    </row>
    <row r="159" spans="2:45" ht="24" x14ac:dyDescent="0.35">
      <c r="B159" s="52"/>
      <c r="C159" s="28"/>
      <c r="D159" s="152">
        <f t="shared" si="81"/>
        <v>0</v>
      </c>
      <c r="E159" s="74" t="s">
        <v>29</v>
      </c>
      <c r="F159" s="152">
        <f t="shared" si="82"/>
        <v>1</v>
      </c>
      <c r="G159" s="76"/>
      <c r="H159" s="51"/>
      <c r="I159" s="111"/>
      <c r="J159" s="156"/>
      <c r="K159" s="156"/>
      <c r="L159" s="156"/>
      <c r="M159" s="156"/>
      <c r="N159" s="156"/>
      <c r="O159" s="156"/>
      <c r="P159" s="156"/>
      <c r="Q159" s="156"/>
      <c r="R159" s="156"/>
      <c r="S159" s="75" t="str">
        <f t="shared" si="83"/>
        <v/>
      </c>
      <c r="T159" s="30"/>
      <c r="U159" s="51"/>
      <c r="V159" s="25"/>
      <c r="W159" s="69"/>
      <c r="X159" s="34"/>
      <c r="Y159" s="34"/>
      <c r="Z159" s="29"/>
      <c r="AA159" s="34"/>
      <c r="AB159" s="35"/>
      <c r="AC159" s="35"/>
      <c r="AD159" s="65" t="str">
        <f t="shared" si="84"/>
        <v/>
      </c>
      <c r="AE159" s="157" t="str">
        <f t="shared" si="80"/>
        <v/>
      </c>
      <c r="AF159" s="34"/>
      <c r="AG159" s="65" t="str">
        <f t="shared" si="85"/>
        <v/>
      </c>
      <c r="AH159" s="157" t="str">
        <f t="shared" si="86"/>
        <v/>
      </c>
      <c r="AI159" s="35"/>
      <c r="AJ159" s="2"/>
      <c r="AK159" s="15"/>
      <c r="AL159" s="100"/>
      <c r="AM159" s="34"/>
      <c r="AN159" s="34"/>
      <c r="AO159" s="34"/>
      <c r="AP159" s="64" t="str">
        <f t="shared" si="87"/>
        <v/>
      </c>
      <c r="AQ159" s="70" t="str">
        <f t="shared" si="88"/>
        <v/>
      </c>
      <c r="AR159" s="72" t="str">
        <f t="shared" si="89"/>
        <v/>
      </c>
      <c r="AS159" s="67" t="str">
        <f>IF(ISBLANK(U159),"",IF(NOT(ISBLANK(H159)),IF(ROUND(AR159,0)&gt;=12,"AAA",IF(ROUND(AR159,0)&gt;=11,"AA",IF(ROUND(AR159,0)&gt;=10,"A",IF(ROUND(AR159,0)&gt;=9,"BBB",IF(ROUND(AR159,0)&gt;=8,"BB",IF(ROUND(AR159,0)&gt;=7,"B",IF(ROUND(AR159,0)&gt;=6,"CCC",IF(ROUND(AR159,0)&gt;=5,"CC",IF(ROUND(AR159,0)&gt;=4,"C",IF(ROUND(AR159,0)&gt;=3,"DDD",IF(ROUND(AR159,0)&gt;=2,"DD","D"))))))))))),""))</f>
        <v/>
      </c>
    </row>
    <row r="160" spans="2:45" x14ac:dyDescent="0.35">
      <c r="B160" s="52"/>
      <c r="C160" s="28"/>
      <c r="D160" s="152">
        <f t="shared" si="81"/>
        <v>0</v>
      </c>
      <c r="E160" s="74" t="s">
        <v>141</v>
      </c>
      <c r="F160" s="152">
        <f t="shared" si="82"/>
        <v>1</v>
      </c>
      <c r="G160" s="76"/>
      <c r="H160" s="51"/>
      <c r="I160" s="111"/>
      <c r="J160" s="156"/>
      <c r="K160" s="156"/>
      <c r="L160" s="156"/>
      <c r="M160" s="156"/>
      <c r="N160" s="156"/>
      <c r="O160" s="156"/>
      <c r="P160" s="156"/>
      <c r="Q160" s="156"/>
      <c r="R160" s="156"/>
      <c r="S160" s="75" t="str">
        <f t="shared" si="83"/>
        <v/>
      </c>
      <c r="T160" s="30"/>
      <c r="U160" s="51"/>
      <c r="V160" s="25"/>
      <c r="W160" s="69"/>
      <c r="X160" s="34"/>
      <c r="Y160" s="34"/>
      <c r="Z160" s="29"/>
      <c r="AA160" s="34"/>
      <c r="AB160" s="35"/>
      <c r="AC160" s="35"/>
      <c r="AD160" s="65" t="str">
        <f t="shared" si="84"/>
        <v/>
      </c>
      <c r="AE160" s="157" t="str">
        <f t="shared" si="80"/>
        <v/>
      </c>
      <c r="AF160" s="34"/>
      <c r="AG160" s="65" t="str">
        <f t="shared" si="85"/>
        <v/>
      </c>
      <c r="AH160" s="157" t="str">
        <f t="shared" si="86"/>
        <v/>
      </c>
      <c r="AI160" s="35"/>
      <c r="AJ160" s="2"/>
      <c r="AK160" s="15"/>
      <c r="AL160" s="100"/>
      <c r="AM160" s="34"/>
      <c r="AN160" s="34"/>
      <c r="AO160" s="34"/>
      <c r="AP160" s="64" t="str">
        <f t="shared" si="87"/>
        <v/>
      </c>
      <c r="AQ160" s="70" t="str">
        <f t="shared" si="88"/>
        <v/>
      </c>
      <c r="AR160" s="72" t="str">
        <f t="shared" si="89"/>
        <v/>
      </c>
      <c r="AS160" s="67" t="str">
        <f>IF(ISBLANK(U160),"",IF(NOT(ISBLANK(H160)),IF(ROUND(AR160,0)&gt;=12,"AAA",IF(ROUND(AR160,0)&gt;=11,"AA",IF(ROUND(AR160,0)&gt;=10,"A",IF(ROUND(AR160,0)&gt;=9,"BBB",IF(ROUND(AR160,0)&gt;=8,"BB",IF(ROUND(AR160,0)&gt;=7,"B",IF(ROUND(AR160,0)&gt;=6,"CCC",IF(ROUND(AR160,0)&gt;=5,"CC",IF(ROUND(AR160,0)&gt;=4,"C",IF(ROUND(AR160,0)&gt;=3,"DDD",IF(ROUND(AR160,0)&gt;=2,"DD","D"))))))))))),""))</f>
        <v/>
      </c>
    </row>
    <row r="161" spans="2:45" ht="24" x14ac:dyDescent="0.35">
      <c r="B161" s="52"/>
      <c r="C161" s="28"/>
      <c r="D161" s="152">
        <f t="shared" si="81"/>
        <v>0</v>
      </c>
      <c r="E161" s="74" t="s">
        <v>119</v>
      </c>
      <c r="F161" s="152">
        <f t="shared" si="82"/>
        <v>1</v>
      </c>
      <c r="G161" s="76"/>
      <c r="H161" s="51"/>
      <c r="I161" s="111"/>
      <c r="J161" s="156"/>
      <c r="K161" s="156"/>
      <c r="L161" s="156"/>
      <c r="M161" s="156"/>
      <c r="N161" s="156"/>
      <c r="O161" s="156"/>
      <c r="P161" s="156"/>
      <c r="Q161" s="156"/>
      <c r="R161" s="156"/>
      <c r="S161" s="75" t="str">
        <f t="shared" si="83"/>
        <v/>
      </c>
      <c r="T161" s="30"/>
      <c r="U161" s="51"/>
      <c r="V161" s="25"/>
      <c r="W161" s="69"/>
      <c r="X161" s="34"/>
      <c r="Y161" s="34"/>
      <c r="Z161" s="29"/>
      <c r="AA161" s="34"/>
      <c r="AB161" s="35"/>
      <c r="AC161" s="35"/>
      <c r="AD161" s="65" t="str">
        <f t="shared" si="84"/>
        <v/>
      </c>
      <c r="AE161" s="157" t="str">
        <f t="shared" si="80"/>
        <v/>
      </c>
      <c r="AF161" s="34"/>
      <c r="AG161" s="65" t="str">
        <f t="shared" si="85"/>
        <v/>
      </c>
      <c r="AH161" s="157" t="str">
        <f t="shared" si="86"/>
        <v/>
      </c>
      <c r="AI161" s="35"/>
      <c r="AJ161" s="2"/>
      <c r="AK161" s="15"/>
      <c r="AL161" s="100"/>
      <c r="AM161" s="34"/>
      <c r="AN161" s="34"/>
      <c r="AO161" s="34"/>
      <c r="AP161" s="64" t="str">
        <f t="shared" si="87"/>
        <v/>
      </c>
      <c r="AQ161" s="70" t="str">
        <f t="shared" si="88"/>
        <v/>
      </c>
      <c r="AR161" s="72" t="str">
        <f t="shared" si="89"/>
        <v/>
      </c>
      <c r="AS161" s="67" t="str">
        <f>IF(ISBLANK(U161),"",IF(NOT(ISBLANK(H161)),IF(ROUND(AR161,0)&gt;=12,"AAA",IF(ROUND(AR161,0)&gt;=11,"AA",IF(ROUND(AR161,0)&gt;=10,"A",IF(ROUND(AR161,0)&gt;=9,"BBB",IF(ROUND(AR161,0)&gt;=8,"BB",IF(ROUND(AR161,0)&gt;=7,"B",IF(ROUND(AR161,0)&gt;=6,"CCC",IF(ROUND(AR161,0)&gt;=5,"CC",IF(ROUND(AR161,0)&gt;=4,"C",IF(ROUND(AR161,0)&gt;=3,"DDD",IF(ROUND(AR161,0)&gt;=2,"DD","D"))))))))))),""))</f>
        <v/>
      </c>
    </row>
    <row r="162" spans="2:45" x14ac:dyDescent="0.35">
      <c r="B162" s="52"/>
      <c r="C162" s="28"/>
      <c r="D162" s="152" t="str">
        <f t="shared" si="81"/>
        <v/>
      </c>
      <c r="E162" s="74"/>
      <c r="F162" s="152" t="str">
        <f t="shared" si="82"/>
        <v/>
      </c>
      <c r="G162" s="76"/>
      <c r="H162" s="51"/>
      <c r="I162" s="111"/>
      <c r="J162" s="156"/>
      <c r="K162" s="156"/>
      <c r="L162" s="156"/>
      <c r="M162" s="156"/>
      <c r="N162" s="156"/>
      <c r="O162" s="156"/>
      <c r="P162" s="156"/>
      <c r="Q162" s="156"/>
      <c r="R162" s="156"/>
      <c r="S162" s="75" t="str">
        <f t="shared" si="83"/>
        <v/>
      </c>
      <c r="T162" s="30"/>
      <c r="U162" s="51"/>
      <c r="V162" s="25"/>
      <c r="W162" s="69"/>
      <c r="X162" s="34"/>
      <c r="Y162" s="34"/>
      <c r="Z162" s="29"/>
      <c r="AA162" s="34"/>
      <c r="AB162" s="35"/>
      <c r="AC162" s="35"/>
      <c r="AD162" s="65" t="str">
        <f t="shared" si="84"/>
        <v/>
      </c>
      <c r="AE162" s="157" t="str">
        <f t="shared" si="80"/>
        <v/>
      </c>
      <c r="AF162" s="34"/>
      <c r="AG162" s="65" t="str">
        <f t="shared" si="85"/>
        <v/>
      </c>
      <c r="AH162" s="157" t="str">
        <f t="shared" si="86"/>
        <v/>
      </c>
      <c r="AI162" s="35"/>
      <c r="AJ162" s="2"/>
      <c r="AK162" s="15"/>
      <c r="AL162" s="100"/>
      <c r="AM162" s="34"/>
      <c r="AN162" s="34"/>
      <c r="AO162" s="34"/>
      <c r="AP162" s="64" t="str">
        <f t="shared" si="87"/>
        <v/>
      </c>
      <c r="AQ162" s="70" t="str">
        <f t="shared" si="88"/>
        <v/>
      </c>
      <c r="AR162" s="72" t="str">
        <f t="shared" si="89"/>
        <v/>
      </c>
      <c r="AS162" s="67" t="str">
        <f>IF(ISBLANK(U162),"",IF(NOT(ISBLANK(H162)),IF(ROUND(AR162,0)&gt;=12,"AAA",IF(ROUND(AR162,0)&gt;=11,"AA",IF(ROUND(AR162,0)&gt;=10,"A",IF(ROUND(AR162,0)&gt;=9,"BBB",IF(ROUND(AR162,0)&gt;=8,"BB",IF(ROUND(AR162,0)&gt;=7,"B",IF(ROUND(AR162,0)&gt;=6,"CCC",IF(ROUND(AR162,0)&gt;=5,"CC",IF(ROUND(AR162,0)&gt;=4,"C",IF(ROUND(AR162,0)&gt;=3,"DDD",IF(ROUND(AR162,0)&gt;=2,"DD","D"))))))))))),""))</f>
        <v/>
      </c>
    </row>
    <row r="163" spans="2:45" x14ac:dyDescent="0.35">
      <c r="B163" s="52"/>
      <c r="C163" s="28"/>
      <c r="D163" s="152" t="str">
        <f t="shared" si="81"/>
        <v/>
      </c>
      <c r="E163" s="74"/>
      <c r="F163" s="152" t="str">
        <f t="shared" si="82"/>
        <v/>
      </c>
      <c r="G163" s="76"/>
      <c r="H163" s="51"/>
      <c r="I163" s="111"/>
      <c r="J163" s="156"/>
      <c r="K163" s="156"/>
      <c r="L163" s="156"/>
      <c r="M163" s="156"/>
      <c r="N163" s="156"/>
      <c r="O163" s="156"/>
      <c r="P163" s="156"/>
      <c r="Q163" s="156"/>
      <c r="R163" s="156"/>
      <c r="S163" s="75" t="str">
        <f t="shared" si="83"/>
        <v/>
      </c>
      <c r="T163" s="30"/>
      <c r="U163" s="51"/>
      <c r="V163" s="25"/>
      <c r="W163" s="69"/>
      <c r="X163" s="34"/>
      <c r="Y163" s="34"/>
      <c r="Z163" s="29"/>
      <c r="AA163" s="34"/>
      <c r="AB163" s="35"/>
      <c r="AC163" s="35"/>
      <c r="AD163" s="65" t="str">
        <f t="shared" si="84"/>
        <v/>
      </c>
      <c r="AE163" s="157" t="str">
        <f t="shared" si="80"/>
        <v/>
      </c>
      <c r="AF163" s="34"/>
      <c r="AG163" s="65" t="str">
        <f t="shared" si="85"/>
        <v/>
      </c>
      <c r="AH163" s="157" t="str">
        <f t="shared" si="86"/>
        <v/>
      </c>
      <c r="AI163" s="35"/>
      <c r="AJ163" s="2"/>
      <c r="AK163" s="15"/>
      <c r="AL163" s="100"/>
      <c r="AM163" s="34"/>
      <c r="AN163" s="34"/>
      <c r="AO163" s="34"/>
      <c r="AP163" s="64" t="str">
        <f t="shared" si="87"/>
        <v/>
      </c>
      <c r="AQ163" s="70" t="str">
        <f t="shared" si="88"/>
        <v/>
      </c>
      <c r="AR163" s="72" t="str">
        <f t="shared" si="89"/>
        <v/>
      </c>
      <c r="AS163" s="67" t="str">
        <f>IF(ISBLANK(U163),"",IF(NOT(ISBLANK(H163)),IF(ROUND(AR163,0)&gt;=12,"AAA",IF(ROUND(AR163,0)&gt;=11,"AA",IF(ROUND(AR163,0)&gt;=10,"A",IF(ROUND(AR163,0)&gt;=9,"BBB",IF(ROUND(AR163,0)&gt;=8,"BB",IF(ROUND(AR163,0)&gt;=7,"B",IF(ROUND(AR163,0)&gt;=6,"CCC",IF(ROUND(AR163,0)&gt;=5,"CC",IF(ROUND(AR163,0)&gt;=4,"C",IF(ROUND(AR163,0)&gt;=3,"DDD",IF(ROUND(AR163,0)&gt;=2,"DD","D"))))))))))),""))</f>
        <v/>
      </c>
    </row>
    <row r="164" spans="2:45" x14ac:dyDescent="0.35">
      <c r="B164" s="52"/>
      <c r="C164" s="28"/>
      <c r="D164" s="152" t="str">
        <f t="shared" si="81"/>
        <v/>
      </c>
      <c r="E164" s="74"/>
      <c r="F164" s="152" t="str">
        <f t="shared" si="82"/>
        <v/>
      </c>
      <c r="G164" s="76"/>
      <c r="H164" s="51"/>
      <c r="I164" s="111"/>
      <c r="J164" s="156"/>
      <c r="K164" s="156"/>
      <c r="L164" s="156"/>
      <c r="M164" s="156"/>
      <c r="N164" s="156"/>
      <c r="O164" s="156"/>
      <c r="P164" s="156"/>
      <c r="Q164" s="156"/>
      <c r="R164" s="156"/>
      <c r="S164" s="75" t="str">
        <f t="shared" si="83"/>
        <v/>
      </c>
      <c r="T164" s="30"/>
      <c r="U164" s="51"/>
      <c r="V164" s="25"/>
      <c r="W164" s="69"/>
      <c r="X164" s="34"/>
      <c r="Y164" s="34"/>
      <c r="Z164" s="29"/>
      <c r="AA164" s="34"/>
      <c r="AB164" s="35"/>
      <c r="AC164" s="35"/>
      <c r="AD164" s="65" t="str">
        <f t="shared" si="84"/>
        <v/>
      </c>
      <c r="AE164" s="157" t="str">
        <f t="shared" si="80"/>
        <v/>
      </c>
      <c r="AF164" s="34"/>
      <c r="AG164" s="65" t="str">
        <f t="shared" si="85"/>
        <v/>
      </c>
      <c r="AH164" s="157" t="str">
        <f t="shared" si="86"/>
        <v/>
      </c>
      <c r="AI164" s="35"/>
      <c r="AJ164" s="2"/>
      <c r="AK164" s="15"/>
      <c r="AL164" s="100"/>
      <c r="AM164" s="34"/>
      <c r="AN164" s="34"/>
      <c r="AO164" s="34"/>
      <c r="AP164" s="64" t="str">
        <f t="shared" si="87"/>
        <v/>
      </c>
      <c r="AQ164" s="70" t="str">
        <f t="shared" si="88"/>
        <v/>
      </c>
      <c r="AR164" s="72" t="str">
        <f t="shared" si="89"/>
        <v/>
      </c>
      <c r="AS164" s="67" t="str">
        <f>IF(ISBLANK(U164),"",IF(NOT(ISBLANK(H164)),IF(ROUND(AR164,0)&gt;=12,"AAA",IF(ROUND(AR164,0)&gt;=11,"AA",IF(ROUND(AR164,0)&gt;=10,"A",IF(ROUND(AR164,0)&gt;=9,"BBB",IF(ROUND(AR164,0)&gt;=8,"BB",IF(ROUND(AR164,0)&gt;=7,"B",IF(ROUND(AR164,0)&gt;=6,"CCC",IF(ROUND(AR164,0)&gt;=5,"CC",IF(ROUND(AR164,0)&gt;=4,"C",IF(ROUND(AR164,0)&gt;=3,"DDD",IF(ROUND(AR164,0)&gt;=2,"DD","D"))))))))))),""))</f>
        <v/>
      </c>
    </row>
    <row r="165" spans="2:45" ht="24.5" customHeight="1" x14ac:dyDescent="0.35">
      <c r="B165" s="11"/>
      <c r="C165" s="12"/>
      <c r="D165" s="17"/>
      <c r="E165" s="145" t="str">
        <f>CONCATENATE("Obrigatórios para o Perfil: ",SUM(D8:D164))</f>
        <v>Obrigatórios para o Perfil: 19</v>
      </c>
      <c r="F165" s="145"/>
      <c r="G165" s="155" t="str">
        <f>CONCATENATE("Total de Ações aplicáveis: ",COUNTIFS(D8:D164,"=1",F8:F164,"=1",G8:G164,"*"))</f>
        <v>Total de Ações aplicáveis: 0</v>
      </c>
      <c r="H165" s="13"/>
      <c r="I165" s="200" t="s">
        <v>258</v>
      </c>
      <c r="J165" s="201"/>
      <c r="K165" s="201"/>
      <c r="L165" s="201"/>
      <c r="M165" s="201"/>
      <c r="N165" s="201"/>
      <c r="O165" s="201"/>
      <c r="P165" s="201"/>
      <c r="Q165" s="201"/>
      <c r="R165" s="202"/>
      <c r="S165" s="36">
        <f>IF(COUNTIFS(G8:G164,"*",F8:F164,"=1",S8:S164,"&gt;0")&gt;0,SUMIFS(S8:S164,G8:G164,"*",F8:F164,"=1")/COUNTIFS(G8:G164,"*",F8:F164,"=1",S8:S164,"&gt;0"),1)</f>
        <v>1</v>
      </c>
      <c r="T165" s="31"/>
      <c r="U165" s="36">
        <f>IF(COUNTIFS(G8:G164,"*",F8:F164,"=1",U8:U164,"&gt;0")&gt;0,SUMIFS(U8:U164,G8:G164,"*",F8:F164,"=1")/COUNTIFS(G8:G164,"*",F8:F164,"=1",U8:U164,"&gt;0"),1)</f>
        <v>1</v>
      </c>
      <c r="V165" s="26"/>
      <c r="W165" s="203" t="str">
        <f>CONCATENATE("Qt  Indics.: ",COUNTIFS(F8:F164,"=1",W8:W164,"*"),"   (",IF(COUNTIFS(F8:F164,"=1",G8:G164,"*")&gt;0,ROUND((COUNTIFS(F8:F164,"=1",W8:W164,"*"))/COUNTIFS(F8:F164,"=1",G8:G164,"*")*100,0),0),"% das Ações)")</f>
        <v>Qt  Indics.: 0   (0% das Ações)</v>
      </c>
      <c r="X165" s="204"/>
      <c r="Y165" s="205"/>
      <c r="Z165" s="29"/>
      <c r="AA165" s="197" t="s">
        <v>260</v>
      </c>
      <c r="AB165" s="198"/>
      <c r="AC165" s="199"/>
      <c r="AD165" s="66">
        <f>IF(COUNTIFS(G8:G164,"*",F8:F164,"=1",AD8:AD164,"&gt;0")&gt;0,SUMIFS(AD8:AD164,G8:G164,"*",F8:F164,"=1")/COUNTIFS(G8:G164,"*",F8:F164,"=1",AD8:AD164,"&gt;0"),1)</f>
        <v>1</v>
      </c>
      <c r="AE165" s="2"/>
      <c r="AF165" s="2"/>
      <c r="AG165" s="66">
        <f>IF(COUNTIFS(G8:G164,"*",F8:F164,"=1",AG8:AG164,"&gt;0")&gt;0,SUMIFS(AG8:AG164,G8:G164,"*",F8:F164,"=1")/COUNTIFS(G8:G164,"*",F8:F164,"=1",AG8:AG164,"&gt;0"),1)</f>
        <v>1</v>
      </c>
      <c r="AH165" s="2"/>
      <c r="AI165" s="2"/>
      <c r="AJ165" s="2"/>
      <c r="AK165" s="200" t="s">
        <v>256</v>
      </c>
      <c r="AL165" s="201"/>
      <c r="AM165" s="103">
        <f>IF(COUNTIFS(F8:F164,"=1",$AK8:$AK164,"&gt;=0",$AK8:$AK164,"&lt;&gt;NC")&gt;0,((COUNTIFS(F8:F164,"=1",$AK8:$AK164,"&gt;=0",$AM8:$AM164,"=S")))/COUNTIFS(F8:F164,"=1",$AK8:$AK164,"&gt;=0",$AK8:$AK164,"&lt;&gt;NC"),0)</f>
        <v>0</v>
      </c>
      <c r="AN165" s="212" t="s">
        <v>263</v>
      </c>
      <c r="AO165" s="213"/>
      <c r="AP165" s="214"/>
      <c r="AQ165" s="90">
        <f>IF(COUNTIFS(G8:G164,"*",F8:F164,"=1",AQ8:AQ164,"&gt;0")&gt;0,SUMIFS(AQ8:AQ164,G8:G164,"*",F8:F164,"=1")/COUNTIFS(G8:G164,"*",F8:F164,"=1",AQ8:AQ164,"&gt;0"),1)</f>
        <v>1</v>
      </c>
      <c r="AR165" s="72">
        <f>IF(ROUND(AQ165,0)&gt;=10,MAX(AP173,AP174,AP175,AQ165),AQ165)</f>
        <v>1</v>
      </c>
      <c r="AS165" s="43" t="str">
        <f>IF(ROUND(AR165,0)&gt;=12,"AAA",IF(ROUND(AR165,0)&gt;=11,"AA",IF(ROUND(AR165,0)&gt;=10,"A",IF(ROUND(AR165,0)&gt;=9,"BBB",IF(ROUND(AR165,0)&gt;=8,"BB",IF(ROUND(AR165,0)&gt;=7,"B",IF(ROUND(AR165,0)&gt;=6,"CCC",IF(ROUND(AR165,0)&gt;=5,"CC",IF(ROUND(AR165,0)&gt;=4,"C",IF(ROUND(AR165,0)&gt;=3,"DDD",IF(ROUND(AR165,0)&gt;=2,"DD","D")))))))))))</f>
        <v>D</v>
      </c>
    </row>
    <row r="166" spans="2:45" ht="18.899999999999999" customHeight="1" x14ac:dyDescent="0.35">
      <c r="B166" s="2"/>
      <c r="C166" s="2"/>
      <c r="D166" s="2"/>
      <c r="E166" s="154" t="str">
        <f>CONCATENATE("Obrigatórios para o Perfil, aplicáveis: ",SUMIFS(D8:D164,D8:D164,"=1",F8:F164,"=1"))</f>
        <v>Obrigatórios para o Perfil, aplicáveis: 19</v>
      </c>
      <c r="F166" s="50"/>
      <c r="G166" s="155" t="str">
        <f>CONCATENATE("Ações obrigs.: ",ROUND(COUNTIFS(G8:G164,"*",D8:D164,"=1",F8:F164,"=1")/SUM(D8:D164)*100,1),"%")</f>
        <v>Ações obrigs.: 0%</v>
      </c>
      <c r="H166" s="2"/>
      <c r="I166" s="200" t="s">
        <v>259</v>
      </c>
      <c r="J166" s="201"/>
      <c r="K166" s="201"/>
      <c r="L166" s="201"/>
      <c r="M166" s="201"/>
      <c r="N166" s="201"/>
      <c r="O166" s="201"/>
      <c r="P166" s="201"/>
      <c r="Q166" s="201"/>
      <c r="R166" s="202"/>
      <c r="S166" s="36">
        <f>IF(COUNTIFS(G8:G164,"*",D8:D164,"=1",F8:F164,"=1",S8:S164,"&gt;0")&gt;0,SUMIFS(S8:S164,G8:G164,"*",D8:D164,"=1",F8:F164,"=1")/COUNTIFS(G8:G164,"*",D8:D164,"=1",F8:F164,"=1",S8:S164,"&gt;0"),1)</f>
        <v>1</v>
      </c>
      <c r="T166" s="2"/>
      <c r="U166" s="36">
        <f>IF(COUNTIFS(G8:G164,"*",D8:D164,"=1",F8:F164,"=1",U8:U164,"&gt;0")&gt;0,SUMIFS(U8:U164,G8:G164,"*",D8:D164,"=1",F8:F164,"=1")/COUNTIFS(G8:G164,"*",D8:D164,"=1",F8:F164,"=1",U8:U164,"&gt;0"),1)</f>
        <v>1</v>
      </c>
      <c r="V166" s="42"/>
      <c r="W166" s="203" t="str">
        <f>CONCATENATE("Qt  Indics.: ",COUNTIFS(D8:D164,"=1",F8:F164,"=1",W8:W164,"*"),"   (",IF(COUNTIFS(D8:D164,"=1",F8:F164,"=1",G8:G164,"*")&gt;0,ROUND((COUNTIFS(D8:D164,"=1",F8:F164,"=1",W8:W164,"*"))/COUNTIFS(D8:D164,"=1",F8:F164,"=1",G8:G164,"*")*100,0),0),"% das Ações obrigs.)")</f>
        <v>Qt  Indics.: 0   (0% das Ações obrigs.)</v>
      </c>
      <c r="X166" s="204"/>
      <c r="Y166" s="205"/>
      <c r="Z166" s="2"/>
      <c r="AA166" s="197" t="s">
        <v>261</v>
      </c>
      <c r="AB166" s="198"/>
      <c r="AC166" s="199"/>
      <c r="AD166" s="66">
        <f>IF(COUNTIFS(G8:G164,"*",D8:D164,"=1",F8:F164,"=1",AD8:AD164,"&gt;0")&gt;0,SUMIFS(AD8:AD164,G8:G164,"*",D8:D164,"=1",F8:F164,"=1")/COUNTIFS(G8:G164,"*",D8:D164,"=1",F8:F164,"=1",AD8:AD164,"&gt;0"),1)</f>
        <v>1</v>
      </c>
      <c r="AE166" s="2"/>
      <c r="AF166" s="2"/>
      <c r="AG166" s="66">
        <f>IF(COUNTIFS(G8:G164,"*",D8:D164,"=1",F8:F164,"=1",AG8:AG164,"&gt;0")&gt;0,SUMIFS(AG8:AG164,G8:G164,"*",D8:D164,"=1",F8:F164,"=1")/COUNTIFS(G8:G164,"*",D8:D164,"=1",F8:F164,"=1",AG8:AG164,"&gt;0"),1)</f>
        <v>1</v>
      </c>
      <c r="AH166" s="2"/>
      <c r="AI166" s="2"/>
      <c r="AJ166" s="2"/>
      <c r="AK166" s="200" t="s">
        <v>262</v>
      </c>
      <c r="AL166" s="201"/>
      <c r="AM166" s="103">
        <f>IF(COUNTIFS(D8:D164,"=1",F8:F164,"=1",AK8:AK164,"&gt;=0",$AK8:$AK164,"&lt;&gt;NC")&gt;0,COUNTIFS(D8:D164,"=1",F8:F164,"=1",AK8:AK164,"&gt;=0",AM8:AM164,"=S")/COUNTIFS(D8:D164,"=1",F8:F164,"=1",AK8:AK164,"&gt;=0"),0)</f>
        <v>0</v>
      </c>
      <c r="AN166" s="249" t="s">
        <v>264</v>
      </c>
      <c r="AO166" s="249"/>
      <c r="AP166" s="250"/>
      <c r="AQ166" s="90">
        <f>AVERAGE(AQ167:AQ169)</f>
        <v>1</v>
      </c>
      <c r="AR166" s="72">
        <f>AVERAGE(AR167:AR169)</f>
        <v>1</v>
      </c>
      <c r="AS166" s="93" t="str">
        <f>IF(ROUND(AR166,0)&gt;=12,"AAA",IF(ROUND(AR166,0)&gt;=11,"AA",IF(ROUND(AR166,0)&gt;=10,"A",IF(ROUND(AR166,0)&gt;=9,"BBB",IF(ROUND(AR166,0)&gt;=8,"BB",IF(ROUND(AR166,0)&gt;=7,"B",IF(ROUND(AR166,0)&gt;=6,"CCC",IF(ROUND(AR166,0)&gt;=5,"CC",IF(ROUND(AR166,0)&gt;=4,"C",IF(ROUND(AR166,0)&gt;=3,"DDD",IF(ROUND(AR166,0)&gt;=2,"DD","D")))))))))))</f>
        <v>D</v>
      </c>
    </row>
    <row r="167" spans="2:45" ht="18.899999999999999" customHeight="1" x14ac:dyDescent="0.35">
      <c r="B167" s="2"/>
      <c r="C167" s="2"/>
      <c r="D167" s="2"/>
      <c r="E167" s="50"/>
      <c r="F167" s="50"/>
      <c r="G167" s="95"/>
      <c r="H167" s="2"/>
      <c r="I167" s="49"/>
      <c r="J167" s="2"/>
      <c r="K167" s="2"/>
      <c r="L167" s="2"/>
      <c r="M167" s="2"/>
      <c r="N167" s="2"/>
      <c r="O167" s="2"/>
      <c r="P167" s="2"/>
      <c r="Q167" s="2"/>
      <c r="R167" s="2"/>
      <c r="S167" s="2"/>
      <c r="T167" s="2"/>
      <c r="U167" s="2"/>
      <c r="V167" s="42"/>
      <c r="W167" s="2"/>
      <c r="X167" s="2"/>
      <c r="Y167" s="2"/>
      <c r="Z167" s="2"/>
      <c r="AA167" s="2"/>
      <c r="AB167" s="2"/>
      <c r="AC167" s="2"/>
      <c r="AD167" s="2"/>
      <c r="AE167" s="2"/>
      <c r="AF167" s="2"/>
      <c r="AG167" s="2"/>
      <c r="AH167" s="2"/>
      <c r="AI167" s="2"/>
      <c r="AJ167" s="2"/>
      <c r="AK167" s="68"/>
      <c r="AL167" s="68"/>
      <c r="AM167" s="92"/>
      <c r="AN167" s="252" t="s">
        <v>265</v>
      </c>
      <c r="AO167" s="252"/>
      <c r="AP167" s="252"/>
      <c r="AQ167" s="102">
        <f>IF(COUNTIFS(G8:G164,"*",H8:H164,"E",D8:D164,"=1",F8:F164,"=1",AQ8:AQ164,"&gt;0")&gt;0,SUMIFS(AQ8:AQ164,G8:G164,"*",H8:H164,"E",D8:D164,"=1",F8:F164,"=1")/COUNTIFS(G8:G164,"*",H8:H164,"E",D8:D164,"=1",F8:F164,"=1",AQ8:AQ164,"&gt;0"),1)</f>
        <v>1</v>
      </c>
      <c r="AR167" s="72">
        <f>IF(ROUND(AQ167,0)&gt;=10,MAX(AP176,AQ167),AQ167)</f>
        <v>1</v>
      </c>
      <c r="AS167" s="94" t="str">
        <f>IF(ROUND(AR167,0)&gt;=12,"AAA",IF(ROUND(AR167,0)&gt;=11,"AA",IF(ROUND(AR167,0)&gt;=10,"A",IF(ROUND(AR167,0)&gt;=9,"BBB",IF(ROUND(AR167,0)&gt;=8,"BB",IF(ROUND(AR167,0)&gt;=7,"B",IF(ROUND(AR167,0)&gt;=6,"CCC",IF(ROUND(AR167,0)&gt;=5,"CC",IF(ROUND(AR167,0)&gt;=4,"C",IF(ROUND(AR167,0)&gt;=3,"DDD",IF(ROUND(AR167,0)&gt;=2,"DD","D")))))))))))</f>
        <v>D</v>
      </c>
    </row>
    <row r="168" spans="2:45" ht="22.75" customHeight="1" x14ac:dyDescent="0.35">
      <c r="B168" s="2"/>
      <c r="C168" s="2"/>
      <c r="D168" s="2"/>
      <c r="E168" s="50"/>
      <c r="F168" s="50"/>
      <c r="G168" s="95"/>
      <c r="H168" s="2"/>
      <c r="I168" s="49"/>
      <c r="J168" s="2"/>
      <c r="K168" s="2"/>
      <c r="L168" s="2"/>
      <c r="M168" s="2"/>
      <c r="N168" s="2"/>
      <c r="O168" s="2"/>
      <c r="P168" s="2"/>
      <c r="Q168" s="2"/>
      <c r="R168" s="2"/>
      <c r="S168" s="2"/>
      <c r="T168" s="2"/>
      <c r="U168" s="2"/>
      <c r="V168" s="42"/>
      <c r="W168" s="2"/>
      <c r="X168" s="2"/>
      <c r="Y168" s="2"/>
      <c r="Z168" s="2"/>
      <c r="AA168" s="2"/>
      <c r="AB168" s="2"/>
      <c r="AC168" s="2"/>
      <c r="AD168" s="2"/>
      <c r="AE168" s="2"/>
      <c r="AF168" s="2"/>
      <c r="AG168" s="2"/>
      <c r="AH168" s="2"/>
      <c r="AI168" s="2"/>
      <c r="AJ168" s="2"/>
      <c r="AK168" s="68"/>
      <c r="AL168" s="68"/>
      <c r="AM168" s="92"/>
      <c r="AN168" s="252" t="s">
        <v>266</v>
      </c>
      <c r="AO168" s="252"/>
      <c r="AP168" s="252"/>
      <c r="AQ168" s="102">
        <f>IF(COUNTIFS(G8:G164,"*",H8:H164,"S",D8:D164,"=1",F8:F164,"=1",AQ8:AQ164,"&lt;&gt;""")&gt;0,SUMIFS(AQ8:AQ164,G8:G164,"*",H8:H164,"S",D8:D164,"=1",F8:F164,"=1")/COUNTIFS(G8:G164,"*",H8:H164,"S",D8:D164,"=1",F8:F164,"=1",AQ8:AQ164,"&lt;&gt;"""),1)</f>
        <v>1</v>
      </c>
      <c r="AR168" s="72">
        <f t="shared" ref="AR168:AR169" si="90">IF(ROUND(AQ168,0)&gt;=10,MAX(AP177,AQ168),AQ168)</f>
        <v>1</v>
      </c>
      <c r="AS168" s="94" t="str">
        <f>IF(ROUND(AR168,0)&gt;=12,"AAA",IF(ROUND(AR168,0)&gt;=11,"AA",IF(ROUND(AR168,0)&gt;=10,"A",IF(ROUND(AR168,0)&gt;=9,"BBB",IF(ROUND(AR168,0)&gt;=8,"BB",IF(ROUND(AR168,0)&gt;=7,"B",IF(ROUND(AR168,0)&gt;=6,"CCC",IF(ROUND(AR168,0)&gt;=5,"CC",IF(ROUND(AR168,0)&gt;=4,"C",IF(ROUND(AR168,0)&gt;=3,"DDD",IF(ROUND(AR168,0)&gt;=2,"DD","D")))))))))))</f>
        <v>D</v>
      </c>
    </row>
    <row r="169" spans="2:45" ht="18.899999999999999" customHeight="1" x14ac:dyDescent="0.35">
      <c r="B169" s="2"/>
      <c r="C169" s="2"/>
      <c r="D169" s="2"/>
      <c r="E169" s="50"/>
      <c r="F169" s="50"/>
      <c r="G169" s="95"/>
      <c r="H169" s="2"/>
      <c r="I169" s="49"/>
      <c r="J169" s="2"/>
      <c r="K169" s="2"/>
      <c r="L169" s="2"/>
      <c r="M169" s="2"/>
      <c r="N169" s="2"/>
      <c r="O169" s="2"/>
      <c r="P169" s="2"/>
      <c r="Q169" s="2"/>
      <c r="R169" s="2"/>
      <c r="S169" s="2"/>
      <c r="T169" s="2"/>
      <c r="U169" s="2"/>
      <c r="V169" s="42"/>
      <c r="W169" s="2"/>
      <c r="X169" s="2"/>
      <c r="Y169" s="2"/>
      <c r="Z169" s="2"/>
      <c r="AA169" s="2"/>
      <c r="AB169" s="2"/>
      <c r="AC169" s="2"/>
      <c r="AD169" s="2"/>
      <c r="AE169" s="2"/>
      <c r="AF169" s="2"/>
      <c r="AG169" s="2"/>
      <c r="AH169" s="2"/>
      <c r="AI169" s="2"/>
      <c r="AJ169" s="2"/>
      <c r="AK169" s="68"/>
      <c r="AL169" s="68"/>
      <c r="AM169" s="92"/>
      <c r="AN169" s="252" t="s">
        <v>267</v>
      </c>
      <c r="AO169" s="252"/>
      <c r="AP169" s="252"/>
      <c r="AQ169" s="102">
        <f>IF(COUNTIFS(G8:G164,"*",H8:H164,"G",D8:D164,"=1",F8:F164,"=1",AQ8:AQ164,"&gt;0")&gt;0,SUMIFS(AQ8:AQ164,G8:G164,"*",H8:H164,"G",D8:D164,"=1",F8:F164,"=1")/COUNTIFS(G8:G164,"*",H8:H164,"G",D8:D164,"=1",F8:F164,"=1",AQ8:AQ164,"&gt;0"),1)</f>
        <v>1</v>
      </c>
      <c r="AR169" s="72">
        <f t="shared" si="90"/>
        <v>1</v>
      </c>
      <c r="AS169" s="94" t="str">
        <f>IF(ROUND(AR169,0)&gt;=12,"AAA",IF(ROUND(AR169,0)&gt;=11,"AA",IF(ROUND(AR169,0)&gt;=10,"A",IF(ROUND(AR169,0)&gt;=9,"BBB",IF(ROUND(AR169,0)&gt;=8,"BB",IF(ROUND(AR169,0)&gt;=7,"B",IF(ROUND(AR169,0)&gt;=6,"CCC",IF(ROUND(AR169,0)&gt;=5,"CC",IF(ROUND(AR169,0)&gt;=4,"C",IF(ROUND(AR169,0)&gt;=3,"DDD",IF(ROUND(AR169,0)&gt;=2,"DD","D")))))))))))</f>
        <v>D</v>
      </c>
    </row>
    <row r="170" spans="2:45" s="53" customFormat="1" ht="11.65" customHeight="1" x14ac:dyDescent="0.35">
      <c r="B170" s="68"/>
      <c r="C170" s="68"/>
      <c r="D170" s="68"/>
      <c r="E170" s="68"/>
      <c r="F170" s="68"/>
      <c r="G170" s="68"/>
      <c r="H170" s="68"/>
      <c r="I170" s="68"/>
      <c r="J170" s="68"/>
      <c r="K170" s="68"/>
      <c r="L170" s="68"/>
      <c r="M170" s="68"/>
      <c r="N170" s="68"/>
      <c r="O170" s="68"/>
      <c r="P170" s="68"/>
      <c r="Q170" s="68"/>
      <c r="R170" s="68"/>
      <c r="S170" s="68"/>
      <c r="T170" s="68"/>
      <c r="U170" s="68"/>
      <c r="V170" s="68"/>
      <c r="W170" s="68"/>
      <c r="X170" s="68"/>
      <c r="Y170" s="68"/>
      <c r="Z170" s="68"/>
      <c r="AA170" s="68"/>
      <c r="AB170" s="68"/>
      <c r="AC170" s="68"/>
      <c r="AD170" s="68"/>
      <c r="AE170" s="68"/>
      <c r="AF170" s="68"/>
      <c r="AG170" s="68"/>
      <c r="AH170" s="68"/>
      <c r="AI170" s="68"/>
      <c r="AJ170" s="68"/>
      <c r="AK170" s="68"/>
      <c r="AL170" s="68"/>
      <c r="AM170" s="68"/>
      <c r="AN170" s="251" t="str">
        <f>IF($E$3&lt;1,"Processo INCOMPLETO","Processo Completo")</f>
        <v>Processo INCOMPLETO</v>
      </c>
      <c r="AO170" s="251"/>
      <c r="AP170" s="251"/>
      <c r="AQ170" s="68"/>
      <c r="AR170" s="68"/>
      <c r="AS170" s="68"/>
    </row>
    <row r="171" spans="2:45" s="53" customFormat="1" ht="11.65" customHeight="1" x14ac:dyDescent="0.35">
      <c r="B171" s="68"/>
      <c r="C171" s="68"/>
      <c r="D171" s="68"/>
      <c r="E171" s="68"/>
      <c r="F171" s="68"/>
      <c r="G171" s="68"/>
      <c r="H171" s="68"/>
      <c r="I171" s="68"/>
      <c r="J171" s="68"/>
      <c r="K171" s="68"/>
      <c r="L171" s="68"/>
      <c r="M171" s="68"/>
      <c r="N171" s="68"/>
      <c r="O171" s="68"/>
      <c r="P171" s="68"/>
      <c r="Q171" s="68"/>
      <c r="R171" s="68"/>
      <c r="S171" s="68"/>
      <c r="T171" s="68"/>
      <c r="U171" s="68"/>
      <c r="V171" s="68"/>
      <c r="W171" s="68"/>
      <c r="X171" s="68"/>
      <c r="Y171" s="68"/>
      <c r="Z171" s="68"/>
      <c r="AA171" s="68"/>
      <c r="AB171" s="68"/>
      <c r="AC171" s="68"/>
      <c r="AD171" s="68"/>
      <c r="AE171" s="68"/>
      <c r="AF171" s="68"/>
      <c r="AG171" s="68"/>
      <c r="AH171" s="68"/>
      <c r="AI171" s="68"/>
      <c r="AJ171" s="68"/>
      <c r="AK171" s="68"/>
      <c r="AL171" s="68"/>
      <c r="AM171" s="68"/>
      <c r="AN171" s="68"/>
      <c r="AO171" s="68"/>
      <c r="AP171" s="68"/>
      <c r="AQ171" s="68"/>
      <c r="AR171" s="68"/>
      <c r="AS171" s="68"/>
    </row>
    <row r="172" spans="2:45" s="53" customFormat="1" ht="44.5" customHeight="1" x14ac:dyDescent="0.35">
      <c r="B172" s="68"/>
      <c r="C172" s="68"/>
      <c r="D172" s="68"/>
      <c r="E172" s="68"/>
      <c r="F172" s="68"/>
      <c r="G172" s="68"/>
      <c r="H172" s="68"/>
      <c r="I172" s="68"/>
      <c r="J172" s="68"/>
      <c r="K172" s="68"/>
      <c r="L172" s="68"/>
      <c r="M172" s="68"/>
      <c r="N172" s="68"/>
      <c r="O172" s="68"/>
      <c r="P172" s="68"/>
      <c r="Q172" s="68"/>
      <c r="R172" s="68"/>
      <c r="S172" s="68"/>
      <c r="T172" s="68"/>
      <c r="U172" s="68"/>
      <c r="V172" s="68"/>
      <c r="W172" s="68"/>
      <c r="X172" s="68"/>
      <c r="Y172" s="68"/>
      <c r="Z172" s="68"/>
      <c r="AA172" s="68"/>
      <c r="AB172" s="68"/>
      <c r="AC172" s="68"/>
      <c r="AD172" s="68"/>
      <c r="AE172" s="68"/>
      <c r="AF172" s="68"/>
      <c r="AG172" s="68"/>
      <c r="AH172" s="68"/>
      <c r="AI172" s="68"/>
      <c r="AJ172" s="68"/>
      <c r="AK172" s="33" t="s">
        <v>66</v>
      </c>
      <c r="AL172" s="73" t="s">
        <v>102</v>
      </c>
      <c r="AM172" s="89" t="s">
        <v>162</v>
      </c>
      <c r="AN172" s="89" t="s">
        <v>163</v>
      </c>
      <c r="AO172" s="89" t="s">
        <v>182</v>
      </c>
      <c r="AP172" s="91" t="s">
        <v>164</v>
      </c>
      <c r="AQ172" s="68"/>
      <c r="AR172" s="68"/>
      <c r="AS172" s="68"/>
    </row>
    <row r="173" spans="2:45" s="53" customFormat="1" x14ac:dyDescent="0.35">
      <c r="B173" s="68"/>
      <c r="C173" s="68"/>
      <c r="D173" s="68"/>
      <c r="E173" s="68"/>
      <c r="F173" s="68"/>
      <c r="G173" s="68"/>
      <c r="H173" s="68"/>
      <c r="I173" s="68"/>
      <c r="J173" s="68"/>
      <c r="K173" s="68"/>
      <c r="L173" s="68"/>
      <c r="M173" s="68"/>
      <c r="N173" s="68"/>
      <c r="O173" s="68"/>
      <c r="P173" s="68"/>
      <c r="Q173" s="68"/>
      <c r="R173" s="68"/>
      <c r="S173" s="68"/>
      <c r="T173" s="68"/>
      <c r="U173" s="68"/>
      <c r="V173" s="68"/>
      <c r="W173" s="68"/>
      <c r="X173" s="68"/>
      <c r="Y173" s="68"/>
      <c r="Z173" s="68"/>
      <c r="AA173" s="68"/>
      <c r="AB173" s="68"/>
      <c r="AC173" s="68"/>
      <c r="AD173" s="68"/>
      <c r="AE173" s="68"/>
      <c r="AF173" s="68"/>
      <c r="AG173" s="68"/>
      <c r="AH173" s="68"/>
      <c r="AI173" s="68"/>
      <c r="AJ173" s="68"/>
      <c r="AK173" s="33" t="s">
        <v>101</v>
      </c>
      <c r="AL173" s="104" t="s">
        <v>10</v>
      </c>
      <c r="AM173" s="96">
        <f>COUNTIFS($G8:$G164,"*",$F8:$F164,"=1",$H8:$H164,"=E",AM8:AM164,"=S")</f>
        <v>0</v>
      </c>
      <c r="AN173" s="96">
        <f>COUNTIFS($G8:$G164,"*",$F8:$F164,"=1",$H8:$H164,"=E",AN8:AN164,"=S")</f>
        <v>0</v>
      </c>
      <c r="AO173" s="96">
        <f>COUNTIFS($G8:$G164,"*",$F8:$F164,"=1",$H8:$H164,"=E",AO8:AO164,"=S")</f>
        <v>0</v>
      </c>
      <c r="AP173" s="96" t="str">
        <f>IF(AO173&gt;0,12,IF(AN173&gt;0,11,""))</f>
        <v/>
      </c>
      <c r="AQ173" s="68"/>
      <c r="AR173" s="68"/>
      <c r="AS173" s="68"/>
    </row>
    <row r="174" spans="2:45" s="53" customFormat="1" x14ac:dyDescent="0.35">
      <c r="B174" s="68"/>
      <c r="C174" s="68"/>
      <c r="D174" s="68"/>
      <c r="E174" s="68"/>
      <c r="F174" s="68"/>
      <c r="G174" s="68"/>
      <c r="H174" s="68"/>
      <c r="I174" s="68"/>
      <c r="J174" s="68"/>
      <c r="K174" s="68"/>
      <c r="L174" s="68"/>
      <c r="M174" s="68"/>
      <c r="N174" s="68"/>
      <c r="O174" s="68"/>
      <c r="P174" s="68"/>
      <c r="Q174" s="68"/>
      <c r="R174" s="68"/>
      <c r="S174" s="68"/>
      <c r="T174" s="68"/>
      <c r="U174" s="68"/>
      <c r="V174" s="68"/>
      <c r="W174" s="68"/>
      <c r="X174" s="68"/>
      <c r="Y174" s="68"/>
      <c r="Z174" s="68"/>
      <c r="AA174" s="68"/>
      <c r="AB174" s="68"/>
      <c r="AC174" s="68"/>
      <c r="AD174" s="68"/>
      <c r="AE174" s="68"/>
      <c r="AF174" s="68"/>
      <c r="AG174" s="68"/>
      <c r="AH174" s="68"/>
      <c r="AI174" s="68"/>
      <c r="AJ174" s="68"/>
      <c r="AK174" s="33"/>
      <c r="AL174" s="104" t="s">
        <v>38</v>
      </c>
      <c r="AM174" s="96">
        <f>COUNTIFS($G8:$G164,"*",$F8:$F164,"=1",$H8:$H164,"=S",AM8:AM164,"=S")</f>
        <v>0</v>
      </c>
      <c r="AN174" s="96">
        <f>COUNTIFS($G8:$G164,"*",$F8:$F164,"=1",$H8:$H164,"=S",AN8:AN164,"=S")</f>
        <v>0</v>
      </c>
      <c r="AO174" s="96">
        <f>COUNTIFS($G8:$G164,"*",$F8:$F164,"=1",$H8:$H164,"=S",AO8:AO164,"=S")</f>
        <v>0</v>
      </c>
      <c r="AP174" s="96" t="str">
        <f t="shared" ref="AP174:AP178" si="91">IF(AO174&gt;0,12,IF(AN174&gt;0,11,""))</f>
        <v/>
      </c>
      <c r="AQ174" s="68"/>
      <c r="AR174" s="68"/>
      <c r="AS174" s="68"/>
    </row>
    <row r="175" spans="2:45" s="53" customFormat="1" x14ac:dyDescent="0.35">
      <c r="B175" s="68"/>
      <c r="C175" s="68"/>
      <c r="D175" s="68"/>
      <c r="E175" s="68"/>
      <c r="F175" s="68"/>
      <c r="G175" s="68"/>
      <c r="H175" s="68"/>
      <c r="I175" s="68"/>
      <c r="J175" s="68"/>
      <c r="K175" s="68"/>
      <c r="L175" s="68"/>
      <c r="M175" s="68"/>
      <c r="N175" s="68"/>
      <c r="O175" s="68"/>
      <c r="P175" s="68"/>
      <c r="Q175" s="68"/>
      <c r="R175" s="68"/>
      <c r="S175" s="68"/>
      <c r="T175" s="68"/>
      <c r="U175" s="68"/>
      <c r="V175" s="68"/>
      <c r="W175" s="68"/>
      <c r="X175" s="68"/>
      <c r="Y175" s="68"/>
      <c r="Z175" s="68"/>
      <c r="AA175" s="68"/>
      <c r="AB175" s="68"/>
      <c r="AC175" s="68"/>
      <c r="AD175" s="68"/>
      <c r="AE175" s="68"/>
      <c r="AF175" s="68"/>
      <c r="AG175" s="68"/>
      <c r="AH175" s="68"/>
      <c r="AI175" s="68"/>
      <c r="AJ175" s="68"/>
      <c r="AK175" s="33"/>
      <c r="AL175" s="104" t="s">
        <v>59</v>
      </c>
      <c r="AM175" s="96">
        <f>COUNTIFS($G8:$G164,"*",$F8:$F164,"=1",$H8:$H164,"=G",AM8:AM164,"=S")</f>
        <v>0</v>
      </c>
      <c r="AN175" s="96">
        <f>COUNTIFS($G8:$G164,"*",$F8:$F164,"=1",$H8:$H164,"=G",AN8:AN164,"=S")</f>
        <v>0</v>
      </c>
      <c r="AO175" s="96">
        <f>COUNTIFS($G8:$G164,"*",$F8:$F164,"=1",$H8:$H164,"=G",AO8:AO164,"=S")</f>
        <v>0</v>
      </c>
      <c r="AP175" s="96" t="str">
        <f t="shared" si="91"/>
        <v/>
      </c>
      <c r="AQ175" s="68"/>
      <c r="AR175" s="68"/>
      <c r="AS175" s="68"/>
    </row>
    <row r="176" spans="2:45" s="53" customFormat="1" x14ac:dyDescent="0.35">
      <c r="B176" s="68"/>
      <c r="C176" s="68"/>
      <c r="D176" s="68"/>
      <c r="E176" s="68"/>
      <c r="F176" s="68"/>
      <c r="G176" s="68"/>
      <c r="H176" s="68"/>
      <c r="I176" s="68"/>
      <c r="J176" s="68"/>
      <c r="K176" s="68"/>
      <c r="L176" s="68"/>
      <c r="M176" s="68"/>
      <c r="N176" s="68"/>
      <c r="O176" s="68"/>
      <c r="P176" s="68"/>
      <c r="Q176" s="68"/>
      <c r="R176" s="68"/>
      <c r="S176" s="68"/>
      <c r="T176" s="68"/>
      <c r="U176" s="68"/>
      <c r="V176" s="68"/>
      <c r="W176" s="68"/>
      <c r="X176" s="68"/>
      <c r="Y176" s="68"/>
      <c r="Z176" s="68"/>
      <c r="AA176" s="68"/>
      <c r="AB176" s="68"/>
      <c r="AC176" s="68"/>
      <c r="AD176" s="68"/>
      <c r="AE176" s="68"/>
      <c r="AF176" s="68"/>
      <c r="AG176" s="68"/>
      <c r="AH176" s="68"/>
      <c r="AI176" s="68"/>
      <c r="AJ176" s="68"/>
      <c r="AK176" s="33" t="s">
        <v>103</v>
      </c>
      <c r="AL176" s="104" t="s">
        <v>10</v>
      </c>
      <c r="AM176" s="96">
        <f>COUNTIFS($G8:$G164,"*",$D8:$D164,"1",$F8:$F164,"=1",$H8:$H164,"=E",AM8:AM164,"=S")</f>
        <v>0</v>
      </c>
      <c r="AN176" s="96">
        <f>COUNTIFS($G8:$G164,"*",$D8:$D164,"1",$F8:$F164,"=1",$H8:$H164,"=E",AN8:AN164,"=S")</f>
        <v>0</v>
      </c>
      <c r="AO176" s="96">
        <f>COUNTIFS($G8:$G164,"*",$D8:$D164,"1",$F8:$F164,"=1",$H8:$H164,"=E",AO8:AO164,"=S")</f>
        <v>0</v>
      </c>
      <c r="AP176" s="96" t="str">
        <f t="shared" si="91"/>
        <v/>
      </c>
      <c r="AQ176" s="68"/>
      <c r="AR176" s="68"/>
      <c r="AS176" s="68"/>
    </row>
    <row r="177" spans="2:45" s="53" customFormat="1" x14ac:dyDescent="0.35">
      <c r="B177" s="68"/>
      <c r="C177" s="68"/>
      <c r="D177" s="68"/>
      <c r="E177" s="68"/>
      <c r="F177" s="68"/>
      <c r="G177" s="68"/>
      <c r="H177" s="68"/>
      <c r="I177" s="68"/>
      <c r="J177" s="68"/>
      <c r="K177" s="68"/>
      <c r="L177" s="68"/>
      <c r="M177" s="68"/>
      <c r="N177" s="68"/>
      <c r="O177" s="68"/>
      <c r="P177" s="68"/>
      <c r="Q177" s="68"/>
      <c r="R177" s="68"/>
      <c r="S177" s="68"/>
      <c r="T177" s="68"/>
      <c r="U177" s="68"/>
      <c r="V177" s="68"/>
      <c r="W177" s="68"/>
      <c r="X177" s="68"/>
      <c r="Y177" s="68"/>
      <c r="Z177" s="68"/>
      <c r="AA177" s="68"/>
      <c r="AB177" s="68"/>
      <c r="AC177" s="68"/>
      <c r="AD177" s="68"/>
      <c r="AE177" s="68"/>
      <c r="AF177" s="68"/>
      <c r="AG177" s="68"/>
      <c r="AH177" s="68"/>
      <c r="AI177" s="68"/>
      <c r="AJ177" s="68"/>
      <c r="AK177" s="33"/>
      <c r="AL177" s="104" t="s">
        <v>38</v>
      </c>
      <c r="AM177" s="96">
        <f>COUNTIFS($G8:$G164,"*",$D8:$D164,"1",$F8:$F164,"=1",$H8:$H164,"=S",AM8:AM164,"=S")</f>
        <v>0</v>
      </c>
      <c r="AN177" s="96">
        <f>COUNTIFS($G8:$G164,"*",$D8:$D164,"1",$F8:$F164,"=1",$H8:$H164,"=S",AN8:AN164,"=S")</f>
        <v>0</v>
      </c>
      <c r="AO177" s="96">
        <f>COUNTIFS($G8:$G164,"*",$D8:$D164,"1",$F8:$F164,"=1",$H8:$H164,"=S",AO8:AO164,"=S")</f>
        <v>0</v>
      </c>
      <c r="AP177" s="96" t="str">
        <f t="shared" si="91"/>
        <v/>
      </c>
      <c r="AQ177" s="68"/>
      <c r="AR177" s="68"/>
      <c r="AS177" s="68"/>
    </row>
    <row r="178" spans="2:45" s="53" customFormat="1" x14ac:dyDescent="0.35">
      <c r="B178" s="68"/>
      <c r="C178" s="68"/>
      <c r="D178" s="68"/>
      <c r="E178" s="68"/>
      <c r="F178" s="68"/>
      <c r="G178" s="68"/>
      <c r="H178" s="68"/>
      <c r="I178" s="68"/>
      <c r="J178" s="68"/>
      <c r="K178" s="68"/>
      <c r="L178" s="68"/>
      <c r="M178" s="68"/>
      <c r="N178" s="68"/>
      <c r="O178" s="68"/>
      <c r="P178" s="68"/>
      <c r="Q178" s="68"/>
      <c r="R178" s="68"/>
      <c r="S178" s="68"/>
      <c r="T178" s="68"/>
      <c r="U178" s="68"/>
      <c r="V178" s="68"/>
      <c r="W178" s="68"/>
      <c r="X178" s="68"/>
      <c r="Y178" s="68"/>
      <c r="Z178" s="68"/>
      <c r="AA178" s="68"/>
      <c r="AB178" s="68"/>
      <c r="AC178" s="68"/>
      <c r="AD178" s="68"/>
      <c r="AE178" s="68"/>
      <c r="AF178" s="68"/>
      <c r="AG178" s="68"/>
      <c r="AH178" s="68"/>
      <c r="AI178" s="68"/>
      <c r="AJ178" s="68"/>
      <c r="AK178" s="33"/>
      <c r="AL178" s="104" t="s">
        <v>59</v>
      </c>
      <c r="AM178" s="96">
        <f>COUNTIFS($G8:$G164,"*",$D8:$D164,"1",$F8:$F164,"=1",$H8:$H164,"=G",AM8:AM164,"=S")</f>
        <v>0</v>
      </c>
      <c r="AN178" s="96">
        <f>COUNTIFS($G8:$G164,"*",$D8:$D164,"1",$F8:$F164,"=1",$H8:$H164,"=G",AN8:AN164,"=S")</f>
        <v>0</v>
      </c>
      <c r="AO178" s="96">
        <f>COUNTIFS($G8:$G164,"*",$D8:$D164,"1",$F8:$F164,"=1",$H8:$H164,"=G",AO8:AO164,"=S")</f>
        <v>0</v>
      </c>
      <c r="AP178" s="96" t="str">
        <f t="shared" si="91"/>
        <v/>
      </c>
      <c r="AQ178" s="68"/>
      <c r="AR178" s="68"/>
      <c r="AS178" s="68"/>
    </row>
    <row r="179" spans="2:45" s="53" customFormat="1" x14ac:dyDescent="0.35">
      <c r="B179" s="68"/>
      <c r="C179" s="68"/>
      <c r="D179" s="68"/>
      <c r="E179" s="68"/>
      <c r="F179" s="68"/>
      <c r="G179" s="68"/>
      <c r="H179" s="68"/>
      <c r="I179" s="68"/>
      <c r="J179" s="68"/>
      <c r="K179" s="68"/>
      <c r="L179" s="68"/>
      <c r="M179" s="68"/>
      <c r="N179" s="68"/>
      <c r="O179" s="68"/>
      <c r="P179" s="68"/>
      <c r="Q179" s="68"/>
      <c r="R179" s="68"/>
      <c r="S179" s="68"/>
      <c r="T179" s="68"/>
      <c r="U179" s="68"/>
      <c r="V179" s="68"/>
      <c r="W179" s="68"/>
      <c r="X179" s="68"/>
      <c r="Y179" s="68"/>
      <c r="Z179" s="68"/>
      <c r="AA179" s="68"/>
      <c r="AB179" s="68"/>
      <c r="AC179" s="68"/>
      <c r="AD179" s="68"/>
      <c r="AE179" s="68"/>
      <c r="AF179" s="68"/>
      <c r="AG179" s="68"/>
      <c r="AH179" s="68"/>
      <c r="AI179" s="68"/>
      <c r="AJ179" s="68"/>
      <c r="AK179" s="68"/>
      <c r="AL179" s="68"/>
      <c r="AM179" s="68"/>
      <c r="AN179" s="68"/>
      <c r="AO179" s="68"/>
      <c r="AP179" s="71"/>
      <c r="AQ179" s="68"/>
      <c r="AR179" s="68"/>
      <c r="AS179" s="68"/>
    </row>
    <row r="180" spans="2:45" s="53" customFormat="1" x14ac:dyDescent="0.35"/>
    <row r="181" spans="2:45" s="53" customFormat="1" x14ac:dyDescent="0.35"/>
    <row r="182" spans="2:45" s="53" customFormat="1" x14ac:dyDescent="0.35"/>
    <row r="183" spans="2:45" s="53" customFormat="1" x14ac:dyDescent="0.35"/>
    <row r="184" spans="2:45" s="53" customFormat="1" x14ac:dyDescent="0.35"/>
    <row r="185" spans="2:45" s="53" customFormat="1" x14ac:dyDescent="0.35"/>
    <row r="186" spans="2:45" s="53" customFormat="1" x14ac:dyDescent="0.35"/>
    <row r="187" spans="2:45" s="53" customFormat="1" x14ac:dyDescent="0.35"/>
    <row r="188" spans="2:45" s="53" customFormat="1" x14ac:dyDescent="0.35"/>
    <row r="189" spans="2:45" s="53" customFormat="1" x14ac:dyDescent="0.35"/>
    <row r="190" spans="2:45" s="53" customFormat="1" x14ac:dyDescent="0.35"/>
    <row r="191" spans="2:45" s="53" customFormat="1" x14ac:dyDescent="0.35"/>
    <row r="192" spans="2:45" s="53" customFormat="1" x14ac:dyDescent="0.35"/>
    <row r="193" s="53" customFormat="1" x14ac:dyDescent="0.35"/>
    <row r="194" s="53" customFormat="1" x14ac:dyDescent="0.35"/>
    <row r="195" s="53" customFormat="1" x14ac:dyDescent="0.35"/>
    <row r="196" s="53" customFormat="1" x14ac:dyDescent="0.35"/>
    <row r="197" s="53" customFormat="1" x14ac:dyDescent="0.35"/>
    <row r="198" s="53" customFormat="1" x14ac:dyDescent="0.35"/>
    <row r="199" s="53" customFormat="1" x14ac:dyDescent="0.35"/>
    <row r="200" s="53" customFormat="1" x14ac:dyDescent="0.35"/>
    <row r="201" s="53" customFormat="1" x14ac:dyDescent="0.35"/>
    <row r="202" s="53" customFormat="1" x14ac:dyDescent="0.35"/>
    <row r="203" s="53" customFormat="1" x14ac:dyDescent="0.35"/>
    <row r="204" s="53" customFormat="1" x14ac:dyDescent="0.35"/>
    <row r="205" s="53" customFormat="1" x14ac:dyDescent="0.35"/>
    <row r="206" s="53" customFormat="1" x14ac:dyDescent="0.35"/>
    <row r="207" s="53" customFormat="1" x14ac:dyDescent="0.35"/>
    <row r="208" s="53" customFormat="1" x14ac:dyDescent="0.35"/>
    <row r="209" s="53" customFormat="1" x14ac:dyDescent="0.35"/>
    <row r="210" s="53" customFormat="1" x14ac:dyDescent="0.35"/>
    <row r="211" s="53" customFormat="1" x14ac:dyDescent="0.35"/>
    <row r="212" s="53" customFormat="1" x14ac:dyDescent="0.35"/>
    <row r="213" s="53" customFormat="1" x14ac:dyDescent="0.35"/>
    <row r="214" s="53" customFormat="1" x14ac:dyDescent="0.35"/>
    <row r="215" s="53" customFormat="1" x14ac:dyDescent="0.35"/>
    <row r="216" s="53" customFormat="1" x14ac:dyDescent="0.35"/>
    <row r="217" s="53" customFormat="1" x14ac:dyDescent="0.35"/>
    <row r="218" s="53" customFormat="1" x14ac:dyDescent="0.35"/>
    <row r="219" s="53" customFormat="1" x14ac:dyDescent="0.35"/>
    <row r="220" s="53" customFormat="1" x14ac:dyDescent="0.35"/>
    <row r="221" s="53" customFormat="1" x14ac:dyDescent="0.35"/>
    <row r="222" s="53" customFormat="1" x14ac:dyDescent="0.35"/>
    <row r="223" s="53" customFormat="1" x14ac:dyDescent="0.35"/>
    <row r="224" s="53" customFormat="1" x14ac:dyDescent="0.35"/>
    <row r="225" s="53" customFormat="1" x14ac:dyDescent="0.35"/>
    <row r="226" s="53" customFormat="1" x14ac:dyDescent="0.35"/>
    <row r="227" s="53" customFormat="1" x14ac:dyDescent="0.35"/>
    <row r="228" s="53" customFormat="1" x14ac:dyDescent="0.35"/>
    <row r="229" s="53" customFormat="1" x14ac:dyDescent="0.35"/>
    <row r="230" s="53" customFormat="1" x14ac:dyDescent="0.35"/>
    <row r="231" s="53" customFormat="1" x14ac:dyDescent="0.35"/>
    <row r="232" s="53" customFormat="1" x14ac:dyDescent="0.35"/>
    <row r="233" s="53" customFormat="1" x14ac:dyDescent="0.35"/>
    <row r="234" s="53" customFormat="1" x14ac:dyDescent="0.35"/>
    <row r="235" s="53" customFormat="1" x14ac:dyDescent="0.35"/>
    <row r="236" s="53" customFormat="1" x14ac:dyDescent="0.35"/>
    <row r="237" s="53" customFormat="1" x14ac:dyDescent="0.35"/>
    <row r="238" s="53" customFormat="1" x14ac:dyDescent="0.35"/>
    <row r="239" s="53" customFormat="1" x14ac:dyDescent="0.35"/>
    <row r="240" s="53" customFormat="1" x14ac:dyDescent="0.35"/>
    <row r="241" s="53" customFormat="1" x14ac:dyDescent="0.35"/>
    <row r="242" s="53" customFormat="1" x14ac:dyDescent="0.35"/>
    <row r="243" s="53" customFormat="1" x14ac:dyDescent="0.35"/>
    <row r="244" s="53" customFormat="1" x14ac:dyDescent="0.35"/>
    <row r="245" s="53" customFormat="1" x14ac:dyDescent="0.35"/>
    <row r="246" s="53" customFormat="1" x14ac:dyDescent="0.35"/>
    <row r="247" s="53" customFormat="1" x14ac:dyDescent="0.35"/>
    <row r="248" s="53" customFormat="1" x14ac:dyDescent="0.35"/>
    <row r="249" s="53" customFormat="1" x14ac:dyDescent="0.35"/>
    <row r="250" s="53" customFormat="1" x14ac:dyDescent="0.35"/>
    <row r="251" s="53" customFormat="1" x14ac:dyDescent="0.35"/>
    <row r="252" s="53" customFormat="1" x14ac:dyDescent="0.35"/>
    <row r="253" s="53" customFormat="1" x14ac:dyDescent="0.35"/>
    <row r="254" s="53" customFormat="1" x14ac:dyDescent="0.35"/>
    <row r="255" s="53" customFormat="1" x14ac:dyDescent="0.35"/>
    <row r="256" s="53" customFormat="1" x14ac:dyDescent="0.35"/>
    <row r="257" s="53" customFormat="1" x14ac:dyDescent="0.35"/>
    <row r="258" s="53" customFormat="1" x14ac:dyDescent="0.35"/>
    <row r="259" s="53" customFormat="1" x14ac:dyDescent="0.35"/>
    <row r="260" s="53" customFormat="1" x14ac:dyDescent="0.35"/>
    <row r="261" s="53" customFormat="1" x14ac:dyDescent="0.35"/>
    <row r="262" s="53" customFormat="1" x14ac:dyDescent="0.35"/>
    <row r="263" s="53" customFormat="1" x14ac:dyDescent="0.35"/>
    <row r="264" s="53" customFormat="1" x14ac:dyDescent="0.35"/>
    <row r="265" s="53" customFormat="1" x14ac:dyDescent="0.35"/>
    <row r="266" s="53" customFormat="1" x14ac:dyDescent="0.35"/>
    <row r="267" s="53" customFormat="1" x14ac:dyDescent="0.35"/>
    <row r="268" s="53" customFormat="1" x14ac:dyDescent="0.35"/>
    <row r="269" s="53" customFormat="1" x14ac:dyDescent="0.35"/>
    <row r="270" s="53" customFormat="1" x14ac:dyDescent="0.35"/>
    <row r="271" s="53" customFormat="1" x14ac:dyDescent="0.35"/>
    <row r="272" s="53" customFormat="1" x14ac:dyDescent="0.35"/>
    <row r="273" s="53" customFormat="1" x14ac:dyDescent="0.35"/>
    <row r="274" s="53" customFormat="1" x14ac:dyDescent="0.35"/>
    <row r="275" s="53" customFormat="1" x14ac:dyDescent="0.35"/>
    <row r="276" s="53" customFormat="1" x14ac:dyDescent="0.35"/>
    <row r="277" s="53" customFormat="1" x14ac:dyDescent="0.35"/>
    <row r="278" s="53" customFormat="1" x14ac:dyDescent="0.35"/>
    <row r="279" s="53" customFormat="1" x14ac:dyDescent="0.35"/>
    <row r="280" s="53" customFormat="1" x14ac:dyDescent="0.35"/>
    <row r="281" s="53" customFormat="1" x14ac:dyDescent="0.35"/>
    <row r="282" s="53" customFormat="1" x14ac:dyDescent="0.35"/>
    <row r="283" s="53" customFormat="1" x14ac:dyDescent="0.35"/>
    <row r="284" s="53" customFormat="1" x14ac:dyDescent="0.35"/>
    <row r="285" s="53" customFormat="1" x14ac:dyDescent="0.35"/>
    <row r="286" s="53" customFormat="1" x14ac:dyDescent="0.35"/>
    <row r="287" s="53" customFormat="1" x14ac:dyDescent="0.35"/>
    <row r="288" s="53" customFormat="1" x14ac:dyDescent="0.35"/>
    <row r="289" s="53" customFormat="1" x14ac:dyDescent="0.35"/>
    <row r="290" s="53" customFormat="1" x14ac:dyDescent="0.35"/>
    <row r="291" s="53" customFormat="1" x14ac:dyDescent="0.35"/>
    <row r="292" s="53" customFormat="1" x14ac:dyDescent="0.35"/>
    <row r="293" s="53" customFormat="1" x14ac:dyDescent="0.35"/>
    <row r="294" s="53" customFormat="1" x14ac:dyDescent="0.35"/>
    <row r="295" s="53" customFormat="1" x14ac:dyDescent="0.35"/>
    <row r="296" s="53" customFormat="1" x14ac:dyDescent="0.35"/>
    <row r="297" s="53" customFormat="1" x14ac:dyDescent="0.35"/>
    <row r="298" s="53" customFormat="1" x14ac:dyDescent="0.35"/>
    <row r="299" s="53" customFormat="1" x14ac:dyDescent="0.35"/>
    <row r="300" s="53" customFormat="1" x14ac:dyDescent="0.35"/>
    <row r="301" s="53" customFormat="1" x14ac:dyDescent="0.35"/>
    <row r="302" s="53" customFormat="1" x14ac:dyDescent="0.35"/>
    <row r="303" s="53" customFormat="1" x14ac:dyDescent="0.35"/>
    <row r="304" s="53" customFormat="1" x14ac:dyDescent="0.35"/>
    <row r="305" s="53" customFormat="1" x14ac:dyDescent="0.35"/>
    <row r="306" s="53" customFormat="1" x14ac:dyDescent="0.35"/>
    <row r="307" s="53" customFormat="1" x14ac:dyDescent="0.35"/>
    <row r="308" s="53" customFormat="1" x14ac:dyDescent="0.35"/>
    <row r="309" s="53" customFormat="1" x14ac:dyDescent="0.35"/>
    <row r="310" s="53" customFormat="1" x14ac:dyDescent="0.35"/>
    <row r="311" s="53" customFormat="1" x14ac:dyDescent="0.35"/>
    <row r="312" s="53" customFormat="1" x14ac:dyDescent="0.35"/>
    <row r="313" s="53" customFormat="1" x14ac:dyDescent="0.35"/>
    <row r="314" s="53" customFormat="1" x14ac:dyDescent="0.35"/>
    <row r="315" s="53" customFormat="1" x14ac:dyDescent="0.35"/>
    <row r="316" s="53" customFormat="1" x14ac:dyDescent="0.35"/>
    <row r="317" s="53" customFormat="1" x14ac:dyDescent="0.35"/>
    <row r="318" s="53" customFormat="1" x14ac:dyDescent="0.35"/>
    <row r="319" s="53" customFormat="1" x14ac:dyDescent="0.35"/>
    <row r="320" s="53" customFormat="1" x14ac:dyDescent="0.35"/>
    <row r="321" s="53" customFormat="1" x14ac:dyDescent="0.35"/>
    <row r="322" s="53" customFormat="1" x14ac:dyDescent="0.35"/>
    <row r="323" s="53" customFormat="1" x14ac:dyDescent="0.35"/>
    <row r="324" s="53" customFormat="1" x14ac:dyDescent="0.35"/>
    <row r="325" s="53" customFormat="1" x14ac:dyDescent="0.35"/>
    <row r="326" s="53" customFormat="1" x14ac:dyDescent="0.35"/>
    <row r="327" s="53" customFormat="1" x14ac:dyDescent="0.35"/>
    <row r="328" s="53" customFormat="1" x14ac:dyDescent="0.35"/>
    <row r="329" s="53" customFormat="1" x14ac:dyDescent="0.35"/>
    <row r="330" s="53" customFormat="1" x14ac:dyDescent="0.35"/>
    <row r="331" s="53" customFormat="1" x14ac:dyDescent="0.35"/>
    <row r="332" s="53" customFormat="1" x14ac:dyDescent="0.35"/>
    <row r="333" s="53" customFormat="1" x14ac:dyDescent="0.35"/>
    <row r="334" s="53" customFormat="1" x14ac:dyDescent="0.35"/>
    <row r="335" s="53" customFormat="1" x14ac:dyDescent="0.35"/>
    <row r="336" s="53" customFormat="1" x14ac:dyDescent="0.35"/>
    <row r="337" s="53" customFormat="1" x14ac:dyDescent="0.35"/>
    <row r="338" s="53" customFormat="1" x14ac:dyDescent="0.35"/>
    <row r="339" s="53" customFormat="1" x14ac:dyDescent="0.35"/>
    <row r="340" s="53" customFormat="1" x14ac:dyDescent="0.35"/>
    <row r="341" s="53" customFormat="1" x14ac:dyDescent="0.35"/>
    <row r="342" s="53" customFormat="1" x14ac:dyDescent="0.35"/>
    <row r="343" s="53" customFormat="1" x14ac:dyDescent="0.35"/>
    <row r="344" s="53" customFormat="1" x14ac:dyDescent="0.35"/>
    <row r="345" s="53" customFormat="1" x14ac:dyDescent="0.35"/>
    <row r="346" s="53" customFormat="1" x14ac:dyDescent="0.35"/>
    <row r="347" s="53" customFormat="1" x14ac:dyDescent="0.35"/>
    <row r="348" s="53" customFormat="1" x14ac:dyDescent="0.35"/>
    <row r="349" s="53" customFormat="1" x14ac:dyDescent="0.35"/>
    <row r="350" s="53" customFormat="1" x14ac:dyDescent="0.35"/>
    <row r="351" s="53" customFormat="1" x14ac:dyDescent="0.35"/>
    <row r="352" s="53" customFormat="1" x14ac:dyDescent="0.35"/>
    <row r="353" s="53" customFormat="1" x14ac:dyDescent="0.35"/>
    <row r="354" s="53" customFormat="1" x14ac:dyDescent="0.35"/>
    <row r="355" s="53" customFormat="1" x14ac:dyDescent="0.35"/>
    <row r="356" s="53" customFormat="1" x14ac:dyDescent="0.35"/>
    <row r="357" s="53" customFormat="1" x14ac:dyDescent="0.35"/>
    <row r="358" s="53" customFormat="1" x14ac:dyDescent="0.35"/>
    <row r="359" s="53" customFormat="1" x14ac:dyDescent="0.35"/>
    <row r="360" s="53" customFormat="1" x14ac:dyDescent="0.35"/>
    <row r="361" s="53" customFormat="1" x14ac:dyDescent="0.35"/>
    <row r="362" s="53" customFormat="1" x14ac:dyDescent="0.35"/>
    <row r="363" s="53" customFormat="1" x14ac:dyDescent="0.35"/>
    <row r="364" s="53" customFormat="1" x14ac:dyDescent="0.35"/>
    <row r="365" s="53" customFormat="1" x14ac:dyDescent="0.35"/>
    <row r="366" s="53" customFormat="1" x14ac:dyDescent="0.35"/>
    <row r="367" s="53" customFormat="1" x14ac:dyDescent="0.35"/>
    <row r="368" s="53" customFormat="1" x14ac:dyDescent="0.35"/>
    <row r="369" s="53" customFormat="1" x14ac:dyDescent="0.35"/>
    <row r="370" s="53" customFormat="1" x14ac:dyDescent="0.35"/>
    <row r="371" s="53" customFormat="1" x14ac:dyDescent="0.35"/>
    <row r="372" s="53" customFormat="1" x14ac:dyDescent="0.35"/>
    <row r="373" s="53" customFormat="1" x14ac:dyDescent="0.35"/>
    <row r="374" s="53" customFormat="1" x14ac:dyDescent="0.35"/>
    <row r="375" s="53" customFormat="1" x14ac:dyDescent="0.35"/>
    <row r="376" s="53" customFormat="1" x14ac:dyDescent="0.35"/>
    <row r="377" s="53" customFormat="1" x14ac:dyDescent="0.35"/>
    <row r="378" s="53" customFormat="1" x14ac:dyDescent="0.35"/>
    <row r="379" s="53" customFormat="1" x14ac:dyDescent="0.35"/>
    <row r="380" s="53" customFormat="1" x14ac:dyDescent="0.35"/>
    <row r="381" s="53" customFormat="1" x14ac:dyDescent="0.35"/>
    <row r="382" s="53" customFormat="1" x14ac:dyDescent="0.35"/>
    <row r="383" s="53" customFormat="1" x14ac:dyDescent="0.35"/>
    <row r="384" s="53" customFormat="1" x14ac:dyDescent="0.35"/>
    <row r="385" s="53" customFormat="1" x14ac:dyDescent="0.35"/>
    <row r="386" s="53" customFormat="1" x14ac:dyDescent="0.35"/>
    <row r="387" s="53" customFormat="1" x14ac:dyDescent="0.35"/>
    <row r="388" s="53" customFormat="1" x14ac:dyDescent="0.35"/>
    <row r="389" s="53" customFormat="1" x14ac:dyDescent="0.35"/>
    <row r="390" s="53" customFormat="1" x14ac:dyDescent="0.35"/>
    <row r="391" s="53" customFormat="1" x14ac:dyDescent="0.35"/>
    <row r="392" s="53" customFormat="1" x14ac:dyDescent="0.35"/>
    <row r="393" s="53" customFormat="1" x14ac:dyDescent="0.35"/>
    <row r="394" s="53" customFormat="1" x14ac:dyDescent="0.35"/>
    <row r="395" s="53" customFormat="1" x14ac:dyDescent="0.35"/>
    <row r="396" s="53" customFormat="1" x14ac:dyDescent="0.35"/>
    <row r="397" s="53" customFormat="1" x14ac:dyDescent="0.35"/>
    <row r="398" s="53" customFormat="1" x14ac:dyDescent="0.35"/>
    <row r="399" s="53" customFormat="1" x14ac:dyDescent="0.35"/>
    <row r="400" s="53" customFormat="1" x14ac:dyDescent="0.35"/>
    <row r="401" s="53" customFormat="1" x14ac:dyDescent="0.35"/>
    <row r="402" s="53" customFormat="1" x14ac:dyDescent="0.35"/>
    <row r="403" s="53" customFormat="1" x14ac:dyDescent="0.35"/>
    <row r="404" s="53" customFormat="1" x14ac:dyDescent="0.35"/>
    <row r="405" s="53" customFormat="1" x14ac:dyDescent="0.35"/>
    <row r="406" s="53" customFormat="1" x14ac:dyDescent="0.35"/>
    <row r="407" s="53" customFormat="1" x14ac:dyDescent="0.35"/>
    <row r="408" s="53" customFormat="1" x14ac:dyDescent="0.35"/>
    <row r="409" s="53" customFormat="1" x14ac:dyDescent="0.35"/>
    <row r="410" s="53" customFormat="1" x14ac:dyDescent="0.35"/>
    <row r="411" s="53" customFormat="1" x14ac:dyDescent="0.35"/>
    <row r="412" s="53" customFormat="1" x14ac:dyDescent="0.35"/>
    <row r="413" s="53" customFormat="1" x14ac:dyDescent="0.35"/>
    <row r="414" s="53" customFormat="1" x14ac:dyDescent="0.35"/>
    <row r="415" s="53" customFormat="1" x14ac:dyDescent="0.35"/>
    <row r="416" s="53" customFormat="1" x14ac:dyDescent="0.35"/>
    <row r="417" s="53" customFormat="1" x14ac:dyDescent="0.35"/>
    <row r="418" s="53" customFormat="1" x14ac:dyDescent="0.35"/>
    <row r="419" s="53" customFormat="1" x14ac:dyDescent="0.35"/>
    <row r="420" s="53" customFormat="1" x14ac:dyDescent="0.35"/>
    <row r="421" s="53" customFormat="1" x14ac:dyDescent="0.35"/>
    <row r="422" s="53" customFormat="1" x14ac:dyDescent="0.35"/>
    <row r="423" s="53" customFormat="1" x14ac:dyDescent="0.35"/>
    <row r="424" s="53" customFormat="1" x14ac:dyDescent="0.35"/>
    <row r="425" s="53" customFormat="1" x14ac:dyDescent="0.35"/>
    <row r="426" s="53" customFormat="1" x14ac:dyDescent="0.35"/>
    <row r="427" s="53" customFormat="1" x14ac:dyDescent="0.35"/>
    <row r="428" s="53" customFormat="1" x14ac:dyDescent="0.35"/>
    <row r="429" s="53" customFormat="1" x14ac:dyDescent="0.35"/>
    <row r="430" s="53" customFormat="1" x14ac:dyDescent="0.35"/>
    <row r="431" s="53" customFormat="1" x14ac:dyDescent="0.35"/>
    <row r="432" s="53" customFormat="1" x14ac:dyDescent="0.35"/>
    <row r="433" s="53" customFormat="1" x14ac:dyDescent="0.35"/>
    <row r="434" s="53" customFormat="1" x14ac:dyDescent="0.35"/>
    <row r="435" s="53" customFormat="1" x14ac:dyDescent="0.35"/>
    <row r="436" s="53" customFormat="1" x14ac:dyDescent="0.35"/>
    <row r="437" s="53" customFormat="1" x14ac:dyDescent="0.35"/>
    <row r="438" s="53" customFormat="1" x14ac:dyDescent="0.35"/>
    <row r="439" s="53" customFormat="1" x14ac:dyDescent="0.35"/>
    <row r="440" s="53" customFormat="1" x14ac:dyDescent="0.35"/>
    <row r="441" s="53" customFormat="1" x14ac:dyDescent="0.35"/>
    <row r="442" s="53" customFormat="1" x14ac:dyDescent="0.35"/>
    <row r="443" s="53" customFormat="1" x14ac:dyDescent="0.35"/>
    <row r="444" s="53" customFormat="1" x14ac:dyDescent="0.35"/>
    <row r="445" s="53" customFormat="1" x14ac:dyDescent="0.35"/>
    <row r="446" s="53" customFormat="1" x14ac:dyDescent="0.35"/>
    <row r="447" s="53" customFormat="1" x14ac:dyDescent="0.35"/>
    <row r="448" s="53" customFormat="1" x14ac:dyDescent="0.35"/>
    <row r="449" s="53" customFormat="1" x14ac:dyDescent="0.35"/>
    <row r="450" s="53" customFormat="1" x14ac:dyDescent="0.35"/>
    <row r="451" s="53" customFormat="1" x14ac:dyDescent="0.35"/>
    <row r="452" s="53" customFormat="1" x14ac:dyDescent="0.35"/>
    <row r="453" s="53" customFormat="1" x14ac:dyDescent="0.35"/>
    <row r="454" s="53" customFormat="1" x14ac:dyDescent="0.35"/>
    <row r="455" s="53" customFormat="1" x14ac:dyDescent="0.35"/>
    <row r="456" s="53" customFormat="1" x14ac:dyDescent="0.35"/>
    <row r="457" s="53" customFormat="1" x14ac:dyDescent="0.35"/>
    <row r="458" s="53" customFormat="1" x14ac:dyDescent="0.35"/>
    <row r="459" s="53" customFormat="1" x14ac:dyDescent="0.35"/>
    <row r="460" s="53" customFormat="1" x14ac:dyDescent="0.35"/>
    <row r="461" s="53" customFormat="1" x14ac:dyDescent="0.35"/>
    <row r="462" s="53" customFormat="1" x14ac:dyDescent="0.35"/>
    <row r="463" s="53" customFormat="1" x14ac:dyDescent="0.35"/>
    <row r="464" s="53" customFormat="1" x14ac:dyDescent="0.35"/>
    <row r="465" s="53" customFormat="1" x14ac:dyDescent="0.35"/>
    <row r="466" s="53" customFormat="1" x14ac:dyDescent="0.35"/>
    <row r="467" s="53" customFormat="1" x14ac:dyDescent="0.35"/>
    <row r="468" s="53" customFormat="1" x14ac:dyDescent="0.35"/>
    <row r="469" s="53" customFormat="1" x14ac:dyDescent="0.35"/>
    <row r="470" s="53" customFormat="1" x14ac:dyDescent="0.35"/>
    <row r="471" s="53" customFormat="1" x14ac:dyDescent="0.35"/>
    <row r="472" s="53" customFormat="1" x14ac:dyDescent="0.35"/>
    <row r="473" s="53" customFormat="1" x14ac:dyDescent="0.35"/>
    <row r="474" s="53" customFormat="1" x14ac:dyDescent="0.35"/>
    <row r="475" s="53" customFormat="1" x14ac:dyDescent="0.35"/>
    <row r="476" s="53" customFormat="1" x14ac:dyDescent="0.35"/>
    <row r="477" s="53" customFormat="1" x14ac:dyDescent="0.35"/>
    <row r="478" s="53" customFormat="1" x14ac:dyDescent="0.35"/>
    <row r="479" s="53" customFormat="1" x14ac:dyDescent="0.35"/>
    <row r="480" s="53" customFormat="1" x14ac:dyDescent="0.35"/>
    <row r="481" s="53" customFormat="1" x14ac:dyDescent="0.35"/>
    <row r="482" s="53" customFormat="1" x14ac:dyDescent="0.35"/>
    <row r="483" s="53" customFormat="1" x14ac:dyDescent="0.35"/>
    <row r="484" s="53" customFormat="1" x14ac:dyDescent="0.35"/>
    <row r="485" s="53" customFormat="1" x14ac:dyDescent="0.35"/>
    <row r="486" s="53" customFormat="1" x14ac:dyDescent="0.35"/>
    <row r="487" s="53" customFormat="1" x14ac:dyDescent="0.35"/>
    <row r="488" s="53" customFormat="1" x14ac:dyDescent="0.35"/>
    <row r="489" s="53" customFormat="1" x14ac:dyDescent="0.35"/>
    <row r="490" s="53" customFormat="1" x14ac:dyDescent="0.35"/>
    <row r="491" s="53" customFormat="1" x14ac:dyDescent="0.35"/>
    <row r="492" s="53" customFormat="1" x14ac:dyDescent="0.35"/>
    <row r="493" s="53" customFormat="1" x14ac:dyDescent="0.35"/>
    <row r="494" s="53" customFormat="1" x14ac:dyDescent="0.35"/>
    <row r="495" s="53" customFormat="1" x14ac:dyDescent="0.35"/>
    <row r="496" s="53" customFormat="1" x14ac:dyDescent="0.35"/>
    <row r="497" s="53" customFormat="1" x14ac:dyDescent="0.35"/>
    <row r="498" s="53" customFormat="1" x14ac:dyDescent="0.35"/>
    <row r="499" s="53" customFormat="1" x14ac:dyDescent="0.35"/>
    <row r="500" s="53" customFormat="1" x14ac:dyDescent="0.35"/>
    <row r="501" s="53" customFormat="1" x14ac:dyDescent="0.35"/>
    <row r="502" s="53" customFormat="1" x14ac:dyDescent="0.35"/>
    <row r="503" s="53" customFormat="1" x14ac:dyDescent="0.35"/>
    <row r="504" s="53" customFormat="1" x14ac:dyDescent="0.35"/>
    <row r="505" s="53" customFormat="1" x14ac:dyDescent="0.35"/>
    <row r="506" s="53" customFormat="1" x14ac:dyDescent="0.35"/>
    <row r="507" s="53" customFormat="1" x14ac:dyDescent="0.35"/>
    <row r="508" s="53" customFormat="1" x14ac:dyDescent="0.35"/>
    <row r="509" s="53" customFormat="1" x14ac:dyDescent="0.35"/>
    <row r="510" s="53" customFormat="1" x14ac:dyDescent="0.35"/>
  </sheetData>
  <sheetProtection algorithmName="SHA-512" hashValue="M9F+U2alcp75gNqWsKDeycqhQ4fOZMdAz1ynq4ub+iDukoUbWJNTgnoCrS2JCGhOtGXwuK9uF6yW40ip4vF5nw==" saltValue="Lv0tL4u0IfED8a4kWn9kWQ==" spinCount="100000" sheet="1" formatColumns="0" formatRows="0"/>
  <dataConsolidate/>
  <mergeCells count="45">
    <mergeCell ref="AN166:AP166"/>
    <mergeCell ref="AN170:AP170"/>
    <mergeCell ref="AN167:AP167"/>
    <mergeCell ref="AN168:AP168"/>
    <mergeCell ref="AN169:AP169"/>
    <mergeCell ref="AF6:AF7"/>
    <mergeCell ref="AA5:AC5"/>
    <mergeCell ref="AP5:AP7"/>
    <mergeCell ref="AK5:AO5"/>
    <mergeCell ref="AK6:AK7"/>
    <mergeCell ref="AL6:AL7"/>
    <mergeCell ref="AM6:AM7"/>
    <mergeCell ref="AN6:AN7"/>
    <mergeCell ref="AS5:AS7"/>
    <mergeCell ref="B5:B7"/>
    <mergeCell ref="E5:E7"/>
    <mergeCell ref="G5:G7"/>
    <mergeCell ref="AG5:AG7"/>
    <mergeCell ref="J5:R5"/>
    <mergeCell ref="S5:S7"/>
    <mergeCell ref="V5:V7"/>
    <mergeCell ref="AD5:AD7"/>
    <mergeCell ref="W5:Y5"/>
    <mergeCell ref="W6:W7"/>
    <mergeCell ref="X6:X7"/>
    <mergeCell ref="C5:C7"/>
    <mergeCell ref="AR5:AR7"/>
    <mergeCell ref="U6:U7"/>
    <mergeCell ref="Y6:Y7"/>
    <mergeCell ref="AQ5:AQ7"/>
    <mergeCell ref="AA165:AC165"/>
    <mergeCell ref="AK166:AL166"/>
    <mergeCell ref="I166:R166"/>
    <mergeCell ref="W166:Y166"/>
    <mergeCell ref="AA166:AC166"/>
    <mergeCell ref="I165:R165"/>
    <mergeCell ref="W165:Y165"/>
    <mergeCell ref="AO6:AO7"/>
    <mergeCell ref="I5:I6"/>
    <mergeCell ref="AI5:AI7"/>
    <mergeCell ref="AK165:AL165"/>
    <mergeCell ref="AN165:AP165"/>
    <mergeCell ref="AA6:AA7"/>
    <mergeCell ref="AB6:AB7"/>
    <mergeCell ref="AC6:AC7"/>
  </mergeCells>
  <conditionalFormatting sqref="D2:D7 E8:E69 E71:E123 E126:E164">
    <cfRule type="expression" dxfId="15" priority="47">
      <formula>C2=1</formula>
    </cfRule>
  </conditionalFormatting>
  <conditionalFormatting sqref="E3">
    <cfRule type="dataBar" priority="880">
      <dataBar>
        <cfvo type="num" val="0.1"/>
        <cfvo type="num" val="1"/>
        <color rgb="FF92D050"/>
      </dataBar>
      <extLst>
        <ext xmlns:x14="http://schemas.microsoft.com/office/spreadsheetml/2009/9/main" uri="{B025F937-C7B1-47D3-B67F-A62EFF666E3E}">
          <x14:id>{DB997F0B-AA67-4DD8-95BA-106C87C38FE3}</x14:id>
        </ext>
      </extLst>
    </cfRule>
  </conditionalFormatting>
  <conditionalFormatting sqref="E70">
    <cfRule type="expression" dxfId="14" priority="878">
      <formula>E68=1</formula>
    </cfRule>
  </conditionalFormatting>
  <conditionalFormatting sqref="E124:E125">
    <cfRule type="expression" dxfId="13" priority="1111">
      <formula>D122=1</formula>
    </cfRule>
  </conditionalFormatting>
  <conditionalFormatting sqref="F2:F7">
    <cfRule type="expression" dxfId="12" priority="46">
      <formula>E2=1</formula>
    </cfRule>
  </conditionalFormatting>
  <conditionalFormatting sqref="F166 E167:F169">
    <cfRule type="expression" dxfId="11" priority="1109">
      <formula>D166=1</formula>
    </cfRule>
  </conditionalFormatting>
  <conditionalFormatting sqref="J8:R164 AE8:AE164 AH8:AH164">
    <cfRule type="expression" dxfId="10" priority="3">
      <formula>($F8=0)</formula>
    </cfRule>
  </conditionalFormatting>
  <conditionalFormatting sqref="S8:AD164 G8:I164 AF8:AG164 AI8:AI164 AK8:AS164">
    <cfRule type="expression" dxfId="9" priority="8" stopIfTrue="1">
      <formula>($F8=0)</formula>
    </cfRule>
  </conditionalFormatting>
  <conditionalFormatting sqref="U8:U164">
    <cfRule type="expression" dxfId="8" priority="5">
      <formula>OR(AND(OR(H8="G",H8="E",H8="S"),OR(U8&lt;1,U8&gt;9,U8=2)), AND(OR(H8="E",H8="S"),N8&lt;&gt;1,OR(U8&lt;1,U8&gt;5,U8=2)))</formula>
    </cfRule>
  </conditionalFormatting>
  <conditionalFormatting sqref="W8:W164">
    <cfRule type="expression" dxfId="7" priority="1">
      <formula>AND(OR($Q8=1,$R8=1),ISBLANK($W8))</formula>
    </cfRule>
  </conditionalFormatting>
  <conditionalFormatting sqref="AK8:AK164">
    <cfRule type="expression" dxfId="6" priority="68">
      <formula>AND($R8=1,ISBLANK($AK8))</formula>
    </cfRule>
  </conditionalFormatting>
  <conditionalFormatting sqref="AL8:AO164">
    <cfRule type="expression" dxfId="5" priority="53">
      <formula>AND($R8=1,NOT(ISBLANK($AK8)),$AK8&lt;&gt;"NC",ISBLANK(AL8))</formula>
    </cfRule>
  </conditionalFormatting>
  <conditionalFormatting sqref="AN170">
    <cfRule type="expression" dxfId="4" priority="877">
      <formula>$E$3&lt;1</formula>
    </cfRule>
  </conditionalFormatting>
  <conditionalFormatting sqref="AR8:AS164">
    <cfRule type="expression" dxfId="3" priority="45">
      <formula>AND(NOT(ISBLANK($H8)),ISBLANK($U8))</formula>
    </cfRule>
  </conditionalFormatting>
  <conditionalFormatting sqref="AS166:AS169">
    <cfRule type="expression" dxfId="2" priority="761">
      <formula>$E$3&lt;1</formula>
    </cfRule>
  </conditionalFormatting>
  <dataValidations disablePrompts="1" count="8">
    <dataValidation type="list" allowBlank="1" showInputMessage="1" showErrorMessage="1" errorTitle="Perfil não válido" error="Perfil não é A;E;D;R;I;O;.(vazio)" sqref="J3:O3" xr:uid="{00000000-0002-0000-0100-000000000000}">
      <formula1>"A,E,I,D,R,O,."</formula1>
    </dataValidation>
    <dataValidation type="whole" operator="greaterThanOrEqual" showInputMessage="1" showErrorMessage="1" error="Qtde menor que 50" sqref="C3" xr:uid="{00000000-0002-0000-0100-000001000000}">
      <formula1>50</formula1>
    </dataValidation>
    <dataValidation type="list" allowBlank="1" showInputMessage="1" showErrorMessage="1" error="Usar E, R, ER ou em branco" sqref="Y117:Y164 Y8:Y116" xr:uid="{00000000-0002-0000-0100-000002000000}">
      <formula1>"E,R,ER,O,e,r,er,o"</formula1>
    </dataValidation>
    <dataValidation type="list" allowBlank="1" showInputMessage="1" showErrorMessage="1" prompt="0 Não_x000a_1 Sim_x000a_" sqref="J117:R164 J8:R116" xr:uid="{00000000-0002-0000-0100-000003000000}">
      <formula1>"0,1"</formula1>
    </dataValidation>
    <dataValidation type="list" allowBlank="1" showInputMessage="1" showErrorMessage="1" error="Válidos S, N ou NS" sqref="AM117:AO164 AM8:AO116" xr:uid="{00000000-0002-0000-0100-000004000000}">
      <formula1>"S,N,NS,s,n,ns"</formula1>
    </dataValidation>
    <dataValidation type="list" allowBlank="1" showInputMessage="1" showErrorMessage="1" error="Válidos &quot;C&quot;, &quot;B&quot;, &quot;M&quot; ou branco" promptTitle="Sentido desejado" prompt="C: para Cima ou 100%_x000a_B: para Baixo ou 0%_x000a_" sqref="AA117:AA164 AA8:AA116" xr:uid="{00000000-0002-0000-0100-000005000000}">
      <formula1>"c,b,m,C,B,M"</formula1>
    </dataValidation>
    <dataValidation type="list" allowBlank="1" showInputMessage="1" showErrorMessage="1" error="Escolher E, S ou G" prompt="Alcance principal da ação" sqref="H117:H164 H8:H116" xr:uid="{00000000-0002-0000-0100-000006000000}">
      <formula1>"E,S,G,e,s,g"</formula1>
    </dataValidation>
    <dataValidation type="custom" showInputMessage="1" showErrorMessage="1" error="Faltam Atributos de Potencial ou valor inválido para Ação E ou S Internas" sqref="U117:U164 U8:U116" xr:uid="{74DE74CF-4B40-4759-8C00-5BB36EDFC38A}">
      <formula1>NOT(OR(AND(OR(H8="G",H8="E",H8="S"),OR(U8&lt;1,U8&gt;9,U8=2)), AND(OR(H8="E",H8="S"),N8&lt;&gt;1,OR(U8&lt;1,U8&gt;5,U8=2))))</formula1>
    </dataValidation>
  </dataValidations>
  <pageMargins left="0.511811024" right="0.511811024" top="0.78740157499999996" bottom="0.78740157499999996" header="0.31496062000000002" footer="0.31496062000000002"/>
  <pageSetup paperSize="9" orientation="portrait" r:id="rId1"/>
  <legacyDrawing r:id="rId2"/>
  <extLst>
    <ext xmlns:x14="http://schemas.microsoft.com/office/spreadsheetml/2009/9/main" uri="{78C0D931-6437-407d-A8EE-F0AAD7539E65}">
      <x14:conditionalFormattings>
        <x14:conditionalFormatting xmlns:xm="http://schemas.microsoft.com/office/excel/2006/main">
          <x14:cfRule type="dataBar" id="{DB997F0B-AA67-4DD8-95BA-106C87C38FE3}">
            <x14:dataBar minLength="0" maxLength="100" gradient="0">
              <x14:cfvo type="num">
                <xm:f>0.1</xm:f>
              </x14:cfvo>
              <x14:cfvo type="num">
                <xm:f>1</xm:f>
              </x14:cfvo>
              <x14:negativeFillColor rgb="FFFF0000"/>
              <x14:axisColor rgb="FF000000"/>
            </x14:dataBar>
          </x14:cfRule>
          <xm:sqref>E3</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20"/>
  <sheetViews>
    <sheetView zoomScale="85" zoomScaleNormal="85" workbookViewId="0">
      <selection activeCell="B7" sqref="B7"/>
    </sheetView>
  </sheetViews>
  <sheetFormatPr defaultRowHeight="14.5" x14ac:dyDescent="0.35"/>
  <cols>
    <col min="1" max="1" width="6.1796875" customWidth="1"/>
    <col min="2" max="2" width="84.453125" customWidth="1"/>
    <col min="3" max="3" width="1.08984375" style="141" customWidth="1"/>
    <col min="4" max="4" width="7" customWidth="1"/>
    <col min="5" max="5" width="46.90625" customWidth="1"/>
  </cols>
  <sheetData>
    <row r="1" spans="1:5" x14ac:dyDescent="0.35">
      <c r="A1" s="271" t="s">
        <v>82</v>
      </c>
      <c r="B1" s="272"/>
      <c r="C1" s="130"/>
      <c r="D1" s="125"/>
      <c r="E1" s="115"/>
    </row>
    <row r="2" spans="1:5" ht="51" customHeight="1" x14ac:dyDescent="0.35">
      <c r="A2" s="265" t="s">
        <v>226</v>
      </c>
      <c r="B2" s="266"/>
      <c r="C2" s="131"/>
      <c r="D2" s="259" t="s">
        <v>292</v>
      </c>
      <c r="E2" s="260"/>
    </row>
    <row r="3" spans="1:5" x14ac:dyDescent="0.35">
      <c r="A3" s="273" t="s">
        <v>152</v>
      </c>
      <c r="B3" s="274"/>
      <c r="C3" s="132"/>
      <c r="D3" s="261"/>
      <c r="E3" s="262"/>
    </row>
    <row r="4" spans="1:5" ht="18" customHeight="1" x14ac:dyDescent="0.35">
      <c r="A4" s="275" t="s">
        <v>229</v>
      </c>
      <c r="B4" s="276"/>
      <c r="C4" s="133"/>
      <c r="D4" s="263"/>
      <c r="E4" s="264"/>
    </row>
    <row r="5" spans="1:5" ht="28.75" customHeight="1" x14ac:dyDescent="0.35">
      <c r="A5" s="121" t="s">
        <v>225</v>
      </c>
      <c r="B5" s="123" t="s">
        <v>223</v>
      </c>
      <c r="C5" s="134"/>
      <c r="D5" s="127" t="s">
        <v>291</v>
      </c>
      <c r="E5" s="117" t="s">
        <v>211</v>
      </c>
    </row>
    <row r="6" spans="1:5" ht="25" customHeight="1" x14ac:dyDescent="0.35">
      <c r="A6" s="119"/>
      <c r="B6" s="339" t="s">
        <v>365</v>
      </c>
      <c r="C6" s="142" t="str">
        <f>IF(D6&gt;0,D6,IF(A6&gt;0,A6,""))</f>
        <v/>
      </c>
      <c r="D6" s="128"/>
      <c r="E6" s="120"/>
    </row>
    <row r="7" spans="1:5" ht="25" customHeight="1" x14ac:dyDescent="0.35">
      <c r="A7" s="119"/>
      <c r="B7" s="340" t="s">
        <v>381</v>
      </c>
      <c r="C7" s="142" t="str">
        <f>IF(D7&gt;0,D7,IF(A7&gt;0,A7,""))</f>
        <v/>
      </c>
      <c r="D7" s="128"/>
      <c r="E7" s="120"/>
    </row>
    <row r="8" spans="1:5" ht="15.5" x14ac:dyDescent="0.35">
      <c r="A8" s="119"/>
      <c r="B8" s="339" t="s">
        <v>366</v>
      </c>
      <c r="C8" s="142" t="str">
        <f t="shared" ref="C8:C25" si="0">IF(D8&gt;0,D8,IF(A8&gt;0,A8,""))</f>
        <v/>
      </c>
      <c r="D8" s="128"/>
      <c r="E8" s="120"/>
    </row>
    <row r="9" spans="1:5" ht="25.5" x14ac:dyDescent="0.35">
      <c r="A9" s="119"/>
      <c r="B9" s="339" t="s">
        <v>367</v>
      </c>
      <c r="C9" s="142" t="str">
        <f t="shared" si="0"/>
        <v/>
      </c>
      <c r="D9" s="128"/>
      <c r="E9" s="120"/>
    </row>
    <row r="10" spans="1:5" ht="25" x14ac:dyDescent="0.35">
      <c r="A10" s="119"/>
      <c r="B10" s="339" t="s">
        <v>368</v>
      </c>
      <c r="C10" s="142" t="str">
        <f t="shared" si="0"/>
        <v/>
      </c>
      <c r="D10" s="128"/>
      <c r="E10" s="120"/>
    </row>
    <row r="11" spans="1:5" ht="25" x14ac:dyDescent="0.35">
      <c r="A11" s="119"/>
      <c r="B11" s="339" t="s">
        <v>369</v>
      </c>
      <c r="C11" s="142" t="str">
        <f t="shared" si="0"/>
        <v/>
      </c>
      <c r="D11" s="128"/>
      <c r="E11" s="120"/>
    </row>
    <row r="12" spans="1:5" ht="25" x14ac:dyDescent="0.35">
      <c r="A12" s="119"/>
      <c r="B12" s="339" t="s">
        <v>370</v>
      </c>
      <c r="C12" s="142" t="str">
        <f t="shared" si="0"/>
        <v/>
      </c>
      <c r="D12" s="128"/>
      <c r="E12" s="120"/>
    </row>
    <row r="13" spans="1:5" ht="25.5" x14ac:dyDescent="0.35">
      <c r="A13" s="119"/>
      <c r="B13" s="339" t="s">
        <v>379</v>
      </c>
      <c r="C13" s="142" t="str">
        <f t="shared" si="0"/>
        <v/>
      </c>
      <c r="D13" s="128"/>
      <c r="E13" s="120"/>
    </row>
    <row r="14" spans="1:5" ht="15.5" x14ac:dyDescent="0.35">
      <c r="A14" s="119"/>
      <c r="B14" s="339" t="s">
        <v>380</v>
      </c>
      <c r="C14" s="142" t="str">
        <f t="shared" si="0"/>
        <v/>
      </c>
      <c r="D14" s="128"/>
      <c r="E14" s="120"/>
    </row>
    <row r="15" spans="1:5" ht="25" x14ac:dyDescent="0.35">
      <c r="A15" s="119"/>
      <c r="B15" s="339" t="s">
        <v>382</v>
      </c>
      <c r="C15" s="142" t="str">
        <f t="shared" si="0"/>
        <v/>
      </c>
      <c r="D15" s="128"/>
      <c r="E15" s="120"/>
    </row>
    <row r="16" spans="1:5" ht="15.5" x14ac:dyDescent="0.35">
      <c r="A16" s="119"/>
      <c r="B16" s="339" t="s">
        <v>383</v>
      </c>
      <c r="C16" s="142" t="str">
        <f t="shared" si="0"/>
        <v/>
      </c>
      <c r="D16" s="128"/>
      <c r="E16" s="120"/>
    </row>
    <row r="17" spans="1:5" ht="25" x14ac:dyDescent="0.35">
      <c r="A17" s="119"/>
      <c r="B17" s="339" t="s">
        <v>371</v>
      </c>
      <c r="C17" s="142" t="str">
        <f t="shared" si="0"/>
        <v/>
      </c>
      <c r="D17" s="128"/>
      <c r="E17" s="120"/>
    </row>
    <row r="18" spans="1:5" ht="25.5" x14ac:dyDescent="0.35">
      <c r="A18" s="119"/>
      <c r="B18" s="339" t="s">
        <v>372</v>
      </c>
      <c r="C18" s="142" t="str">
        <f t="shared" si="0"/>
        <v/>
      </c>
      <c r="D18" s="128"/>
      <c r="E18" s="120"/>
    </row>
    <row r="19" spans="1:5" ht="15.5" x14ac:dyDescent="0.35">
      <c r="A19" s="119"/>
      <c r="B19" s="339" t="s">
        <v>373</v>
      </c>
      <c r="C19" s="142" t="str">
        <f t="shared" si="0"/>
        <v/>
      </c>
      <c r="D19" s="128"/>
      <c r="E19" s="120"/>
    </row>
    <row r="20" spans="1:5" ht="25" x14ac:dyDescent="0.35">
      <c r="A20" s="119"/>
      <c r="B20" s="339" t="s">
        <v>374</v>
      </c>
      <c r="C20" s="142" t="str">
        <f t="shared" si="0"/>
        <v/>
      </c>
      <c r="D20" s="128"/>
      <c r="E20" s="120"/>
    </row>
    <row r="21" spans="1:5" ht="25" x14ac:dyDescent="0.35">
      <c r="A21" s="119"/>
      <c r="B21" s="339" t="s">
        <v>375</v>
      </c>
      <c r="C21" s="142" t="str">
        <f t="shared" si="0"/>
        <v/>
      </c>
      <c r="D21" s="128"/>
      <c r="E21" s="120"/>
    </row>
    <row r="22" spans="1:5" ht="15.5" x14ac:dyDescent="0.35">
      <c r="A22" s="119"/>
      <c r="B22" s="339" t="s">
        <v>376</v>
      </c>
      <c r="C22" s="142" t="str">
        <f t="shared" si="0"/>
        <v/>
      </c>
      <c r="D22" s="128"/>
      <c r="E22" s="120"/>
    </row>
    <row r="23" spans="1:5" ht="25" x14ac:dyDescent="0.35">
      <c r="A23" s="119"/>
      <c r="B23" s="339" t="s">
        <v>384</v>
      </c>
      <c r="C23" s="142" t="str">
        <f t="shared" si="0"/>
        <v/>
      </c>
      <c r="D23" s="128"/>
      <c r="E23" s="120"/>
    </row>
    <row r="24" spans="1:5" ht="15.5" x14ac:dyDescent="0.35">
      <c r="A24" s="119"/>
      <c r="B24" s="339" t="s">
        <v>377</v>
      </c>
      <c r="C24" s="142" t="str">
        <f t="shared" si="0"/>
        <v/>
      </c>
      <c r="D24" s="128"/>
      <c r="E24" s="120"/>
    </row>
    <row r="25" spans="1:5" ht="15.5" x14ac:dyDescent="0.35">
      <c r="A25" s="119"/>
      <c r="B25" s="339" t="s">
        <v>378</v>
      </c>
      <c r="C25" s="142" t="str">
        <f t="shared" si="0"/>
        <v/>
      </c>
      <c r="D25" s="128"/>
      <c r="E25" s="120"/>
    </row>
    <row r="26" spans="1:5" ht="32" customHeight="1" x14ac:dyDescent="0.45">
      <c r="A26" s="79" t="s">
        <v>64</v>
      </c>
      <c r="B26" s="124" t="s">
        <v>209</v>
      </c>
      <c r="C26" s="135"/>
      <c r="D26" s="164">
        <f>MAX(SUM(C6:C25)/COUNTIF(B6:B25,"*"),1)</f>
        <v>1</v>
      </c>
      <c r="E26" s="116" t="s">
        <v>227</v>
      </c>
    </row>
    <row r="27" spans="1:5" ht="26" x14ac:dyDescent="0.35">
      <c r="A27" s="80">
        <v>1</v>
      </c>
      <c r="B27" s="112" t="s">
        <v>210</v>
      </c>
      <c r="C27" s="136"/>
      <c r="D27" s="253"/>
      <c r="E27" s="254"/>
    </row>
    <row r="28" spans="1:5" x14ac:dyDescent="0.35">
      <c r="A28" s="80">
        <v>2</v>
      </c>
      <c r="B28" s="112"/>
      <c r="C28" s="136"/>
      <c r="D28" s="255"/>
      <c r="E28" s="256"/>
    </row>
    <row r="29" spans="1:5" x14ac:dyDescent="0.35">
      <c r="A29" s="80">
        <v>3</v>
      </c>
      <c r="B29" s="112"/>
      <c r="C29" s="136"/>
      <c r="D29" s="255"/>
      <c r="E29" s="256"/>
    </row>
    <row r="30" spans="1:5" x14ac:dyDescent="0.35">
      <c r="A30" s="80">
        <v>4</v>
      </c>
      <c r="B30" s="112"/>
      <c r="C30" s="136"/>
      <c r="D30" s="255"/>
      <c r="E30" s="256"/>
    </row>
    <row r="31" spans="1:5" x14ac:dyDescent="0.35">
      <c r="A31" s="80">
        <v>5</v>
      </c>
      <c r="B31" s="112"/>
      <c r="C31" s="136"/>
      <c r="D31" s="255"/>
      <c r="E31" s="256"/>
    </row>
    <row r="32" spans="1:5" x14ac:dyDescent="0.35">
      <c r="A32" s="80">
        <v>6</v>
      </c>
      <c r="B32" s="112"/>
      <c r="C32" s="136"/>
      <c r="D32" s="255"/>
      <c r="E32" s="256"/>
    </row>
    <row r="33" spans="1:5" x14ac:dyDescent="0.35">
      <c r="A33" s="80">
        <v>7</v>
      </c>
      <c r="B33" s="112"/>
      <c r="C33" s="136"/>
      <c r="D33" s="255"/>
      <c r="E33" s="256"/>
    </row>
    <row r="34" spans="1:5" x14ac:dyDescent="0.35">
      <c r="A34" s="80">
        <v>8</v>
      </c>
      <c r="B34" s="112"/>
      <c r="C34" s="136"/>
      <c r="D34" s="255"/>
      <c r="E34" s="256"/>
    </row>
    <row r="35" spans="1:5" x14ac:dyDescent="0.35">
      <c r="A35" s="80">
        <v>9</v>
      </c>
      <c r="B35" s="112"/>
      <c r="C35" s="136"/>
      <c r="D35" s="255"/>
      <c r="E35" s="256"/>
    </row>
    <row r="36" spans="1:5" x14ac:dyDescent="0.35">
      <c r="A36" s="80">
        <v>10</v>
      </c>
      <c r="B36" s="112"/>
      <c r="C36" s="136"/>
      <c r="D36" s="255"/>
      <c r="E36" s="256"/>
    </row>
    <row r="37" spans="1:5" x14ac:dyDescent="0.35">
      <c r="A37" s="80">
        <v>11</v>
      </c>
      <c r="B37" s="112"/>
      <c r="C37" s="136"/>
      <c r="D37" s="255"/>
      <c r="E37" s="256"/>
    </row>
    <row r="38" spans="1:5" x14ac:dyDescent="0.35">
      <c r="A38" s="80">
        <v>12</v>
      </c>
      <c r="B38" s="112"/>
      <c r="C38" s="136"/>
      <c r="D38" s="255"/>
      <c r="E38" s="256"/>
    </row>
    <row r="39" spans="1:5" x14ac:dyDescent="0.35">
      <c r="A39" s="80">
        <v>13</v>
      </c>
      <c r="B39" s="112"/>
      <c r="C39" s="136"/>
      <c r="D39" s="255"/>
      <c r="E39" s="256"/>
    </row>
    <row r="40" spans="1:5" x14ac:dyDescent="0.35">
      <c r="A40" s="80">
        <v>14</v>
      </c>
      <c r="B40" s="112"/>
      <c r="C40" s="136"/>
      <c r="D40" s="255"/>
      <c r="E40" s="256"/>
    </row>
    <row r="41" spans="1:5" x14ac:dyDescent="0.35">
      <c r="A41" s="80">
        <v>15</v>
      </c>
      <c r="B41" s="112"/>
      <c r="C41" s="136"/>
      <c r="D41" s="255"/>
      <c r="E41" s="256"/>
    </row>
    <row r="42" spans="1:5" x14ac:dyDescent="0.35">
      <c r="A42" s="80">
        <v>16</v>
      </c>
      <c r="B42" s="112"/>
      <c r="C42" s="136"/>
      <c r="D42" s="255"/>
      <c r="E42" s="256"/>
    </row>
    <row r="43" spans="1:5" x14ac:dyDescent="0.35">
      <c r="A43" s="80">
        <v>17</v>
      </c>
      <c r="B43" s="112"/>
      <c r="C43" s="136"/>
      <c r="D43" s="255"/>
      <c r="E43" s="256"/>
    </row>
    <row r="44" spans="1:5" x14ac:dyDescent="0.35">
      <c r="A44" s="80">
        <v>18</v>
      </c>
      <c r="B44" s="112"/>
      <c r="C44" s="136"/>
      <c r="D44" s="255"/>
      <c r="E44" s="256"/>
    </row>
    <row r="45" spans="1:5" x14ac:dyDescent="0.35">
      <c r="A45" s="80">
        <v>19</v>
      </c>
      <c r="B45" s="112"/>
      <c r="C45" s="136"/>
      <c r="D45" s="255"/>
      <c r="E45" s="256"/>
    </row>
    <row r="46" spans="1:5" ht="13.75" customHeight="1" x14ac:dyDescent="0.35">
      <c r="A46" s="269" t="s">
        <v>220</v>
      </c>
      <c r="B46" s="270"/>
      <c r="C46" s="137"/>
      <c r="D46" s="255"/>
      <c r="E46" s="256"/>
    </row>
    <row r="47" spans="1:5" ht="55.75" customHeight="1" x14ac:dyDescent="0.35">
      <c r="A47" s="267"/>
      <c r="B47" s="268"/>
      <c r="C47" s="136"/>
      <c r="D47" s="257"/>
      <c r="E47" s="258"/>
    </row>
    <row r="48" spans="1:5" ht="13.75" customHeight="1" x14ac:dyDescent="0.35">
      <c r="A48" s="273" t="s">
        <v>83</v>
      </c>
      <c r="B48" s="274"/>
      <c r="C48" s="137"/>
      <c r="D48" s="7"/>
      <c r="E48" s="118"/>
    </row>
    <row r="49" spans="1:6" ht="38" customHeight="1" x14ac:dyDescent="0.35">
      <c r="A49" s="275" t="s">
        <v>228</v>
      </c>
      <c r="B49" s="276"/>
      <c r="C49" s="138"/>
      <c r="D49" s="2"/>
      <c r="E49" s="45"/>
    </row>
    <row r="50" spans="1:6" ht="28.75" customHeight="1" x14ac:dyDescent="0.35">
      <c r="A50" s="121" t="s">
        <v>225</v>
      </c>
      <c r="B50" s="123" t="s">
        <v>223</v>
      </c>
      <c r="C50" s="134"/>
      <c r="D50" s="127" t="s">
        <v>291</v>
      </c>
      <c r="E50" s="117" t="s">
        <v>211</v>
      </c>
    </row>
    <row r="51" spans="1:6" ht="15.5" x14ac:dyDescent="0.35">
      <c r="A51" s="119"/>
      <c r="B51" s="341" t="s">
        <v>231</v>
      </c>
      <c r="C51" s="142" t="str">
        <f t="shared" ref="C51:C67" si="1">IF(D51&gt;0,D51,IF(A51&gt;0,A51,""))</f>
        <v/>
      </c>
      <c r="D51" s="128"/>
      <c r="E51" s="120"/>
    </row>
    <row r="52" spans="1:6" ht="15.5" x14ac:dyDescent="0.35">
      <c r="A52" s="119"/>
      <c r="B52" s="341" t="s">
        <v>232</v>
      </c>
      <c r="C52" s="142" t="str">
        <f t="shared" si="1"/>
        <v/>
      </c>
      <c r="D52" s="128"/>
      <c r="E52" s="120"/>
    </row>
    <row r="53" spans="1:6" ht="25" x14ac:dyDescent="0.35">
      <c r="A53" s="119"/>
      <c r="B53" s="341" t="s">
        <v>233</v>
      </c>
      <c r="C53" s="142" t="str">
        <f t="shared" si="1"/>
        <v/>
      </c>
      <c r="D53" s="128"/>
      <c r="E53" s="120"/>
    </row>
    <row r="54" spans="1:6" ht="15.5" x14ac:dyDescent="0.35">
      <c r="A54" s="119"/>
      <c r="B54" s="341" t="s">
        <v>234</v>
      </c>
      <c r="C54" s="142" t="str">
        <f t="shared" si="1"/>
        <v/>
      </c>
      <c r="D54" s="128"/>
      <c r="E54" s="120"/>
    </row>
    <row r="55" spans="1:6" ht="15.5" x14ac:dyDescent="0.35">
      <c r="A55" s="119"/>
      <c r="B55" s="341" t="s">
        <v>235</v>
      </c>
      <c r="C55" s="142" t="str">
        <f t="shared" si="1"/>
        <v/>
      </c>
      <c r="D55" s="128"/>
      <c r="E55" s="120"/>
    </row>
    <row r="56" spans="1:6" ht="15.5" x14ac:dyDescent="0.35">
      <c r="A56" s="119"/>
      <c r="B56" s="341" t="s">
        <v>236</v>
      </c>
      <c r="C56" s="142" t="str">
        <f t="shared" si="1"/>
        <v/>
      </c>
      <c r="D56" s="128"/>
      <c r="E56" s="120"/>
    </row>
    <row r="57" spans="1:6" ht="15.5" x14ac:dyDescent="0.35">
      <c r="A57" s="119"/>
      <c r="B57" s="341" t="s">
        <v>237</v>
      </c>
      <c r="C57" s="142" t="str">
        <f t="shared" si="1"/>
        <v/>
      </c>
      <c r="D57" s="128"/>
      <c r="E57" s="120"/>
    </row>
    <row r="58" spans="1:6" ht="25" x14ac:dyDescent="0.35">
      <c r="A58" s="119"/>
      <c r="B58" s="341" t="s">
        <v>238</v>
      </c>
      <c r="C58" s="142" t="str">
        <f t="shared" si="1"/>
        <v/>
      </c>
      <c r="D58" s="128"/>
      <c r="E58" s="120"/>
    </row>
    <row r="59" spans="1:6" ht="15.5" x14ac:dyDescent="0.35">
      <c r="A59" s="119"/>
      <c r="B59" s="341" t="s">
        <v>239</v>
      </c>
      <c r="C59" s="142" t="str">
        <f t="shared" si="1"/>
        <v/>
      </c>
      <c r="D59" s="128"/>
      <c r="E59" s="120"/>
    </row>
    <row r="60" spans="1:6" ht="15.5" x14ac:dyDescent="0.35">
      <c r="A60" s="119"/>
      <c r="B60" s="341" t="s">
        <v>240</v>
      </c>
      <c r="C60" s="142" t="str">
        <f t="shared" si="1"/>
        <v/>
      </c>
      <c r="D60" s="128"/>
      <c r="E60" s="120"/>
    </row>
    <row r="61" spans="1:6" ht="15.5" x14ac:dyDescent="0.35">
      <c r="A61" s="119"/>
      <c r="B61" s="341" t="s">
        <v>241</v>
      </c>
      <c r="C61" s="142" t="str">
        <f t="shared" si="1"/>
        <v/>
      </c>
      <c r="D61" s="128"/>
      <c r="E61" s="120"/>
    </row>
    <row r="62" spans="1:6" ht="15.5" x14ac:dyDescent="0.35">
      <c r="A62" s="119"/>
      <c r="B62" s="341" t="s">
        <v>242</v>
      </c>
      <c r="C62" s="142" t="str">
        <f t="shared" si="1"/>
        <v/>
      </c>
      <c r="D62" s="128"/>
      <c r="E62" s="120"/>
    </row>
    <row r="63" spans="1:6" ht="15.5" x14ac:dyDescent="0.35">
      <c r="A63" s="119"/>
      <c r="B63" s="341" t="s">
        <v>243</v>
      </c>
      <c r="C63" s="142" t="str">
        <f t="shared" si="1"/>
        <v/>
      </c>
      <c r="D63" s="128"/>
      <c r="E63" s="120"/>
      <c r="F63">
        <f>COUNTIF(B51:B67,"*")</f>
        <v>17</v>
      </c>
    </row>
    <row r="64" spans="1:6" ht="15.5" x14ac:dyDescent="0.35">
      <c r="A64" s="119"/>
      <c r="B64" s="341" t="s">
        <v>244</v>
      </c>
      <c r="C64" s="142" t="str">
        <f t="shared" si="1"/>
        <v/>
      </c>
      <c r="D64" s="128"/>
      <c r="E64" s="120"/>
    </row>
    <row r="65" spans="1:5" ht="29.5" customHeight="1" x14ac:dyDescent="0.35">
      <c r="A65" s="119"/>
      <c r="B65" s="341" t="s">
        <v>385</v>
      </c>
      <c r="C65" s="142" t="str">
        <f t="shared" si="1"/>
        <v/>
      </c>
      <c r="D65" s="128"/>
      <c r="E65" s="120"/>
    </row>
    <row r="66" spans="1:5" ht="25" x14ac:dyDescent="0.35">
      <c r="A66" s="119"/>
      <c r="B66" s="341" t="s">
        <v>386</v>
      </c>
      <c r="C66" s="142" t="str">
        <f t="shared" si="1"/>
        <v/>
      </c>
      <c r="D66" s="128"/>
      <c r="E66" s="120"/>
    </row>
    <row r="67" spans="1:5" ht="25" x14ac:dyDescent="0.35">
      <c r="A67" s="119"/>
      <c r="B67" s="341" t="s">
        <v>245</v>
      </c>
      <c r="C67" s="142" t="str">
        <f t="shared" si="1"/>
        <v/>
      </c>
      <c r="D67" s="128"/>
      <c r="E67" s="120"/>
    </row>
    <row r="68" spans="1:5" ht="32" customHeight="1" x14ac:dyDescent="0.45">
      <c r="A68" s="79" t="s">
        <v>64</v>
      </c>
      <c r="B68" s="114" t="s">
        <v>209</v>
      </c>
      <c r="C68" s="135"/>
      <c r="D68" s="164">
        <f>MAX(SUM(C51:C67)/COUNTIF(B51:B67,"*"),1)</f>
        <v>1</v>
      </c>
      <c r="E68" s="116" t="s">
        <v>227</v>
      </c>
    </row>
    <row r="69" spans="1:5" ht="26" x14ac:dyDescent="0.35">
      <c r="A69" s="80">
        <v>1</v>
      </c>
      <c r="B69" s="112" t="s">
        <v>210</v>
      </c>
      <c r="C69" s="136"/>
      <c r="D69" s="253"/>
      <c r="E69" s="254"/>
    </row>
    <row r="70" spans="1:5" x14ac:dyDescent="0.35">
      <c r="A70" s="80">
        <v>2</v>
      </c>
      <c r="B70" s="112"/>
      <c r="C70" s="136"/>
      <c r="D70" s="255"/>
      <c r="E70" s="256"/>
    </row>
    <row r="71" spans="1:5" x14ac:dyDescent="0.35">
      <c r="A71" s="80">
        <v>3</v>
      </c>
      <c r="B71" s="112"/>
      <c r="C71" s="136"/>
      <c r="D71" s="255"/>
      <c r="E71" s="256"/>
    </row>
    <row r="72" spans="1:5" x14ac:dyDescent="0.35">
      <c r="A72" s="80">
        <v>4</v>
      </c>
      <c r="B72" s="112"/>
      <c r="C72" s="136"/>
      <c r="D72" s="255"/>
      <c r="E72" s="256"/>
    </row>
    <row r="73" spans="1:5" x14ac:dyDescent="0.35">
      <c r="A73" s="80">
        <v>5</v>
      </c>
      <c r="B73" s="112"/>
      <c r="C73" s="136"/>
      <c r="D73" s="255"/>
      <c r="E73" s="256"/>
    </row>
    <row r="74" spans="1:5" x14ac:dyDescent="0.35">
      <c r="A74" s="80">
        <v>6</v>
      </c>
      <c r="B74" s="112"/>
      <c r="C74" s="136"/>
      <c r="D74" s="255"/>
      <c r="E74" s="256"/>
    </row>
    <row r="75" spans="1:5" x14ac:dyDescent="0.35">
      <c r="A75" s="80">
        <v>7</v>
      </c>
      <c r="B75" s="112"/>
      <c r="C75" s="136"/>
      <c r="D75" s="255"/>
      <c r="E75" s="256"/>
    </row>
    <row r="76" spans="1:5" x14ac:dyDescent="0.35">
      <c r="A76" s="80">
        <v>8</v>
      </c>
      <c r="B76" s="112"/>
      <c r="C76" s="136"/>
      <c r="D76" s="255"/>
      <c r="E76" s="256"/>
    </row>
    <row r="77" spans="1:5" x14ac:dyDescent="0.35">
      <c r="A77" s="80">
        <v>9</v>
      </c>
      <c r="B77" s="112"/>
      <c r="C77" s="136"/>
      <c r="D77" s="255"/>
      <c r="E77" s="256"/>
    </row>
    <row r="78" spans="1:5" x14ac:dyDescent="0.35">
      <c r="A78" s="80">
        <v>10</v>
      </c>
      <c r="B78" s="112"/>
      <c r="C78" s="136"/>
      <c r="D78" s="255"/>
      <c r="E78" s="256"/>
    </row>
    <row r="79" spans="1:5" x14ac:dyDescent="0.35">
      <c r="A79" s="80">
        <v>11</v>
      </c>
      <c r="B79" s="112"/>
      <c r="C79" s="136"/>
      <c r="D79" s="255"/>
      <c r="E79" s="256"/>
    </row>
    <row r="80" spans="1:5" x14ac:dyDescent="0.35">
      <c r="A80" s="80">
        <v>12</v>
      </c>
      <c r="B80" s="112"/>
      <c r="C80" s="136"/>
      <c r="D80" s="255"/>
      <c r="E80" s="256"/>
    </row>
    <row r="81" spans="1:5" x14ac:dyDescent="0.35">
      <c r="A81" s="80">
        <v>13</v>
      </c>
      <c r="B81" s="112"/>
      <c r="C81" s="136"/>
      <c r="D81" s="255"/>
      <c r="E81" s="256"/>
    </row>
    <row r="82" spans="1:5" x14ac:dyDescent="0.35">
      <c r="A82" s="80">
        <v>14</v>
      </c>
      <c r="B82" s="112"/>
      <c r="C82" s="136"/>
      <c r="D82" s="255"/>
      <c r="E82" s="256"/>
    </row>
    <row r="83" spans="1:5" x14ac:dyDescent="0.35">
      <c r="A83" s="80">
        <v>15</v>
      </c>
      <c r="B83" s="112"/>
      <c r="C83" s="136"/>
      <c r="D83" s="255"/>
      <c r="E83" s="256"/>
    </row>
    <row r="84" spans="1:5" x14ac:dyDescent="0.35">
      <c r="A84" s="80">
        <v>16</v>
      </c>
      <c r="B84" s="112"/>
      <c r="C84" s="136"/>
      <c r="D84" s="255"/>
      <c r="E84" s="256"/>
    </row>
    <row r="85" spans="1:5" x14ac:dyDescent="0.35">
      <c r="A85" s="80">
        <v>17</v>
      </c>
      <c r="B85" s="112"/>
      <c r="C85" s="136"/>
      <c r="D85" s="255"/>
      <c r="E85" s="256"/>
    </row>
    <row r="86" spans="1:5" ht="13.75" customHeight="1" x14ac:dyDescent="0.35">
      <c r="A86" s="269" t="s">
        <v>221</v>
      </c>
      <c r="B86" s="270"/>
      <c r="C86" s="137"/>
      <c r="D86" s="255"/>
      <c r="E86" s="256"/>
    </row>
    <row r="87" spans="1:5" ht="55.75" customHeight="1" x14ac:dyDescent="0.35">
      <c r="A87" s="267"/>
      <c r="B87" s="268"/>
      <c r="C87" s="136"/>
      <c r="D87" s="257"/>
      <c r="E87" s="258"/>
    </row>
    <row r="88" spans="1:5" x14ac:dyDescent="0.35">
      <c r="A88" s="281"/>
      <c r="B88" s="281"/>
      <c r="C88" s="139"/>
      <c r="D88" s="7"/>
      <c r="E88" s="118"/>
    </row>
    <row r="89" spans="1:5" x14ac:dyDescent="0.35">
      <c r="A89" s="273" t="s">
        <v>84</v>
      </c>
      <c r="B89" s="274"/>
      <c r="C89" s="137"/>
      <c r="D89" s="2"/>
      <c r="E89" s="45"/>
    </row>
    <row r="90" spans="1:5" ht="41.5" customHeight="1" x14ac:dyDescent="0.35">
      <c r="A90" s="275" t="s">
        <v>230</v>
      </c>
      <c r="B90" s="276"/>
      <c r="C90" s="138"/>
      <c r="D90" s="2"/>
      <c r="E90" s="45"/>
    </row>
    <row r="91" spans="1:5" ht="28.75" customHeight="1" x14ac:dyDescent="0.35">
      <c r="A91" s="121" t="s">
        <v>225</v>
      </c>
      <c r="B91" s="123" t="s">
        <v>223</v>
      </c>
      <c r="C91" s="134"/>
      <c r="D91" s="127" t="s">
        <v>291</v>
      </c>
      <c r="E91" s="117" t="s">
        <v>211</v>
      </c>
    </row>
    <row r="92" spans="1:5" ht="37.5" x14ac:dyDescent="0.35">
      <c r="A92" s="119"/>
      <c r="B92" s="342" t="s">
        <v>246</v>
      </c>
      <c r="C92" s="142" t="str">
        <f t="shared" ref="C92:C100" si="2">IF(D92&gt;0,D92,IF(A92&gt;0,A92,""))</f>
        <v/>
      </c>
      <c r="D92" s="128"/>
      <c r="E92" s="120"/>
    </row>
    <row r="93" spans="1:5" ht="25" x14ac:dyDescent="0.35">
      <c r="A93" s="119"/>
      <c r="B93" s="342" t="s">
        <v>247</v>
      </c>
      <c r="C93" s="142" t="str">
        <f t="shared" si="2"/>
        <v/>
      </c>
      <c r="D93" s="128"/>
      <c r="E93" s="120"/>
    </row>
    <row r="94" spans="1:5" ht="15.5" x14ac:dyDescent="0.35">
      <c r="A94" s="119"/>
      <c r="B94" s="342" t="s">
        <v>248</v>
      </c>
      <c r="C94" s="142" t="str">
        <f t="shared" si="2"/>
        <v/>
      </c>
      <c r="D94" s="128"/>
      <c r="E94" s="120"/>
    </row>
    <row r="95" spans="1:5" ht="25" x14ac:dyDescent="0.35">
      <c r="A95" s="119"/>
      <c r="B95" s="342" t="s">
        <v>249</v>
      </c>
      <c r="C95" s="142" t="str">
        <f t="shared" si="2"/>
        <v/>
      </c>
      <c r="D95" s="128"/>
      <c r="E95" s="120"/>
    </row>
    <row r="96" spans="1:5" ht="15.5" x14ac:dyDescent="0.35">
      <c r="A96" s="119"/>
      <c r="B96" s="342" t="s">
        <v>250</v>
      </c>
      <c r="C96" s="142" t="str">
        <f t="shared" si="2"/>
        <v/>
      </c>
      <c r="D96" s="128"/>
      <c r="E96" s="120"/>
    </row>
    <row r="97" spans="1:5" ht="50" x14ac:dyDescent="0.35">
      <c r="A97" s="119"/>
      <c r="B97" s="342" t="s">
        <v>251</v>
      </c>
      <c r="C97" s="142" t="str">
        <f t="shared" si="2"/>
        <v/>
      </c>
      <c r="D97" s="128"/>
      <c r="E97" s="120"/>
    </row>
    <row r="98" spans="1:5" ht="15.5" x14ac:dyDescent="0.35">
      <c r="A98" s="119"/>
      <c r="B98" s="342" t="s">
        <v>252</v>
      </c>
      <c r="C98" s="142" t="str">
        <f t="shared" si="2"/>
        <v/>
      </c>
      <c r="D98" s="128"/>
      <c r="E98" s="120"/>
    </row>
    <row r="99" spans="1:5" ht="25" x14ac:dyDescent="0.35">
      <c r="A99" s="119"/>
      <c r="B99" s="342" t="s">
        <v>253</v>
      </c>
      <c r="C99" s="142" t="str">
        <f t="shared" si="2"/>
        <v/>
      </c>
      <c r="D99" s="128"/>
      <c r="E99" s="120"/>
    </row>
    <row r="100" spans="1:5" ht="25" x14ac:dyDescent="0.35">
      <c r="A100" s="119"/>
      <c r="B100" s="342" t="s">
        <v>254</v>
      </c>
      <c r="C100" s="142" t="str">
        <f t="shared" si="2"/>
        <v/>
      </c>
      <c r="D100" s="128"/>
      <c r="E100" s="120"/>
    </row>
    <row r="101" spans="1:5" ht="32" customHeight="1" x14ac:dyDescent="0.45">
      <c r="A101" s="79" t="s">
        <v>64</v>
      </c>
      <c r="B101" s="114" t="s">
        <v>209</v>
      </c>
      <c r="C101" s="135"/>
      <c r="D101" s="164">
        <f>MAX(SUM(C92:C100)/COUNTIF(B92:B100,"*"),1)</f>
        <v>1</v>
      </c>
      <c r="E101" s="116" t="s">
        <v>227</v>
      </c>
    </row>
    <row r="102" spans="1:5" ht="26" x14ac:dyDescent="0.35">
      <c r="A102" s="80">
        <v>1</v>
      </c>
      <c r="B102" s="112" t="s">
        <v>210</v>
      </c>
      <c r="C102" s="136"/>
      <c r="D102" s="253"/>
      <c r="E102" s="254"/>
    </row>
    <row r="103" spans="1:5" x14ac:dyDescent="0.35">
      <c r="A103" s="80">
        <v>2</v>
      </c>
      <c r="B103" s="112"/>
      <c r="C103" s="136"/>
      <c r="D103" s="255"/>
      <c r="E103" s="256"/>
    </row>
    <row r="104" spans="1:5" x14ac:dyDescent="0.35">
      <c r="A104" s="80">
        <v>3</v>
      </c>
      <c r="B104" s="112"/>
      <c r="C104" s="136"/>
      <c r="D104" s="255"/>
      <c r="E104" s="256"/>
    </row>
    <row r="105" spans="1:5" x14ac:dyDescent="0.35">
      <c r="A105" s="80">
        <v>4</v>
      </c>
      <c r="B105" s="112"/>
      <c r="C105" s="136"/>
      <c r="D105" s="255"/>
      <c r="E105" s="256"/>
    </row>
    <row r="106" spans="1:5" x14ac:dyDescent="0.35">
      <c r="A106" s="80">
        <v>5</v>
      </c>
      <c r="B106" s="112"/>
      <c r="C106" s="136"/>
      <c r="D106" s="255"/>
      <c r="E106" s="256"/>
    </row>
    <row r="107" spans="1:5" x14ac:dyDescent="0.35">
      <c r="A107" s="80">
        <v>6</v>
      </c>
      <c r="B107" s="112"/>
      <c r="C107" s="136"/>
      <c r="D107" s="255"/>
      <c r="E107" s="256"/>
    </row>
    <row r="108" spans="1:5" x14ac:dyDescent="0.35">
      <c r="A108" s="80">
        <v>7</v>
      </c>
      <c r="B108" s="112"/>
      <c r="C108" s="136"/>
      <c r="D108" s="255"/>
      <c r="E108" s="256"/>
    </row>
    <row r="109" spans="1:5" x14ac:dyDescent="0.35">
      <c r="A109" s="80">
        <v>8</v>
      </c>
      <c r="B109" s="112"/>
      <c r="C109" s="136"/>
      <c r="D109" s="255"/>
      <c r="E109" s="256"/>
    </row>
    <row r="110" spans="1:5" x14ac:dyDescent="0.35">
      <c r="A110" s="80">
        <v>9</v>
      </c>
      <c r="B110" s="112"/>
      <c r="C110" s="136"/>
      <c r="D110" s="255"/>
      <c r="E110" s="256"/>
    </row>
    <row r="111" spans="1:5" ht="13.75" customHeight="1" x14ac:dyDescent="0.35">
      <c r="A111" s="269" t="s">
        <v>219</v>
      </c>
      <c r="B111" s="270"/>
      <c r="C111" s="137"/>
      <c r="D111" s="255"/>
      <c r="E111" s="256"/>
    </row>
    <row r="112" spans="1:5" ht="42" customHeight="1" x14ac:dyDescent="0.35">
      <c r="A112" s="279"/>
      <c r="B112" s="280"/>
      <c r="C112" s="136"/>
      <c r="D112" s="255"/>
      <c r="E112" s="256"/>
    </row>
    <row r="113" spans="1:5" ht="21" x14ac:dyDescent="0.5">
      <c r="A113" s="167"/>
      <c r="B113" s="167"/>
      <c r="C113" s="168"/>
      <c r="D113" s="169"/>
      <c r="E113" s="122"/>
    </row>
    <row r="114" spans="1:5" ht="25.5" customHeight="1" x14ac:dyDescent="0.35">
      <c r="A114" s="277" t="s">
        <v>222</v>
      </c>
      <c r="B114" s="278"/>
      <c r="C114" s="140"/>
      <c r="D114" s="165">
        <f>ROUND(AVERAGE(D26,D68,D101,'IV. Sanções'!D20,'V. Adversidades'!D18),0)</f>
        <v>1</v>
      </c>
      <c r="E114" s="166"/>
    </row>
    <row r="116" spans="1:5" x14ac:dyDescent="0.35">
      <c r="B116" s="171" t="s">
        <v>300</v>
      </c>
      <c r="D116" s="172">
        <f>D26</f>
        <v>1</v>
      </c>
    </row>
    <row r="117" spans="1:5" x14ac:dyDescent="0.35">
      <c r="B117" s="173" t="s">
        <v>301</v>
      </c>
      <c r="D117" s="174">
        <f>D68</f>
        <v>1</v>
      </c>
    </row>
    <row r="118" spans="1:5" x14ac:dyDescent="0.35">
      <c r="B118" s="173" t="s">
        <v>302</v>
      </c>
      <c r="D118" s="174">
        <f>D101</f>
        <v>1</v>
      </c>
    </row>
    <row r="119" spans="1:5" x14ac:dyDescent="0.35">
      <c r="B119" s="173" t="s">
        <v>303</v>
      </c>
      <c r="D119" s="174">
        <f>'IV. Sanções'!D20</f>
        <v>1</v>
      </c>
    </row>
    <row r="120" spans="1:5" x14ac:dyDescent="0.35">
      <c r="B120" s="175" t="s">
        <v>304</v>
      </c>
      <c r="D120" s="176">
        <f>'V. Adversidades'!D18</f>
        <v>1</v>
      </c>
    </row>
  </sheetData>
  <sheetProtection algorithmName="SHA-512" hashValue="iyax3wkc7L9yi+8aoompuIWDYMPM0Fl9sxIsZEEn1Z8wnc0sS96+bbrIPvwDYnW4hS99n18eoqgZrTCrOvLL2g==" saltValue="vbqC+qllPJrq6x7BU5e+rg==" spinCount="100000" sheet="1" formatColumns="0" formatRows="0" insertRows="0"/>
  <mergeCells count="20">
    <mergeCell ref="A114:B114"/>
    <mergeCell ref="A112:B112"/>
    <mergeCell ref="A48:B48"/>
    <mergeCell ref="A88:B88"/>
    <mergeCell ref="A49:B49"/>
    <mergeCell ref="A86:B86"/>
    <mergeCell ref="A89:B89"/>
    <mergeCell ref="A90:B90"/>
    <mergeCell ref="A1:B1"/>
    <mergeCell ref="A3:B3"/>
    <mergeCell ref="A4:B4"/>
    <mergeCell ref="A47:B47"/>
    <mergeCell ref="A46:B46"/>
    <mergeCell ref="D27:E47"/>
    <mergeCell ref="D69:E87"/>
    <mergeCell ref="D102:E112"/>
    <mergeCell ref="D2:E4"/>
    <mergeCell ref="A2:B2"/>
    <mergeCell ref="A87:B87"/>
    <mergeCell ref="A111:B111"/>
  </mergeCells>
  <dataValidations count="2">
    <dataValidation type="whole" allowBlank="1" showInputMessage="1" showErrorMessage="1" error="Opção inválida! (1...12)" sqref="A92:A100 A51:A67" xr:uid="{D652CB1D-38C1-4E27-9518-B7F01A9CF5C5}">
      <formula1>1</formula1>
      <formula2>12</formula2>
    </dataValidation>
    <dataValidation type="whole" allowBlank="1" showInputMessage="1" showErrorMessage="1" error="Grau incorreto!" sqref="D51:D67 D92:D100 D6:D25 A6:A25" xr:uid="{ED00B457-F8C3-4EF7-B59F-02CD84D3BA54}">
      <formula1>1</formula1>
      <formula2>12</formula2>
    </dataValidation>
  </dataValidations>
  <pageMargins left="0.511811024" right="0.511811024" top="0.78740157499999996" bottom="0.78740157499999996" header="0.31496062000000002" footer="0.31496062000000002"/>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37"/>
  <sheetViews>
    <sheetView zoomScale="85" zoomScaleNormal="85" workbookViewId="0">
      <selection activeCell="B8" sqref="B8"/>
    </sheetView>
  </sheetViews>
  <sheetFormatPr defaultRowHeight="14.5" x14ac:dyDescent="0.35"/>
  <cols>
    <col min="1" max="1" width="6.7265625" customWidth="1"/>
    <col min="2" max="2" width="84.453125" customWidth="1"/>
    <col min="3" max="3" width="1.7265625" customWidth="1"/>
    <col min="5" max="5" width="39.81640625" customWidth="1"/>
  </cols>
  <sheetData>
    <row r="1" spans="1:5" ht="18" x14ac:dyDescent="0.4">
      <c r="A1" s="283" t="s">
        <v>255</v>
      </c>
      <c r="B1" s="284"/>
      <c r="C1" s="130"/>
      <c r="D1" s="125"/>
      <c r="E1" s="115"/>
    </row>
    <row r="2" spans="1:5" ht="71" customHeight="1" x14ac:dyDescent="0.35">
      <c r="A2" s="275" t="s">
        <v>288</v>
      </c>
      <c r="B2" s="282"/>
      <c r="C2" s="131"/>
      <c r="D2" s="287" t="s">
        <v>292</v>
      </c>
      <c r="E2" s="288"/>
    </row>
    <row r="3" spans="1:5" ht="29" x14ac:dyDescent="0.35">
      <c r="A3" s="160" t="s">
        <v>225</v>
      </c>
      <c r="B3" s="67" t="s">
        <v>273</v>
      </c>
      <c r="C3" s="134"/>
      <c r="D3" s="160" t="s">
        <v>291</v>
      </c>
      <c r="E3" s="117" t="s">
        <v>211</v>
      </c>
    </row>
    <row r="4" spans="1:5" ht="15.5" x14ac:dyDescent="0.35">
      <c r="A4" s="144"/>
      <c r="B4" s="163" t="s">
        <v>274</v>
      </c>
      <c r="C4" s="142" t="str">
        <f>IF(D4&gt;0,D4,IF(A4&gt;0,A4,""))</f>
        <v/>
      </c>
      <c r="D4" s="128"/>
      <c r="E4" s="120"/>
    </row>
    <row r="5" spans="1:5" ht="15.5" x14ac:dyDescent="0.35">
      <c r="A5" s="119"/>
      <c r="B5" s="163" t="s">
        <v>275</v>
      </c>
      <c r="C5" s="142" t="str">
        <f t="shared" ref="C5:C19" si="0">IF(D5&gt;0,D5,IF(A5&gt;0,A5,""))</f>
        <v/>
      </c>
      <c r="D5" s="128"/>
      <c r="E5" s="120"/>
    </row>
    <row r="6" spans="1:5" ht="15.5" x14ac:dyDescent="0.35">
      <c r="A6" s="119"/>
      <c r="B6" s="343" t="s">
        <v>387</v>
      </c>
      <c r="C6" s="142" t="str">
        <f t="shared" si="0"/>
        <v/>
      </c>
      <c r="D6" s="128"/>
      <c r="E6" s="120"/>
    </row>
    <row r="7" spans="1:5" ht="15.5" x14ac:dyDescent="0.35">
      <c r="A7" s="119"/>
      <c r="B7" s="163" t="s">
        <v>276</v>
      </c>
      <c r="C7" s="142" t="str">
        <f t="shared" si="0"/>
        <v/>
      </c>
      <c r="D7" s="128"/>
      <c r="E7" s="120"/>
    </row>
    <row r="8" spans="1:5" ht="15.5" x14ac:dyDescent="0.35">
      <c r="A8" s="119"/>
      <c r="B8" s="163" t="s">
        <v>400</v>
      </c>
      <c r="C8" s="142" t="str">
        <f t="shared" si="0"/>
        <v/>
      </c>
      <c r="D8" s="128"/>
      <c r="E8" s="120"/>
    </row>
    <row r="9" spans="1:5" ht="15.5" x14ac:dyDescent="0.35">
      <c r="A9" s="119"/>
      <c r="B9" s="163" t="s">
        <v>277</v>
      </c>
      <c r="C9" s="142" t="str">
        <f t="shared" si="0"/>
        <v/>
      </c>
      <c r="D9" s="128"/>
      <c r="E9" s="120"/>
    </row>
    <row r="10" spans="1:5" ht="15.5" x14ac:dyDescent="0.35">
      <c r="A10" s="119"/>
      <c r="B10" s="163" t="s">
        <v>278</v>
      </c>
      <c r="C10" s="142" t="str">
        <f t="shared" si="0"/>
        <v/>
      </c>
      <c r="D10" s="128"/>
      <c r="E10" s="120"/>
    </row>
    <row r="11" spans="1:5" ht="15.5" x14ac:dyDescent="0.35">
      <c r="A11" s="119"/>
      <c r="B11" s="163" t="s">
        <v>279</v>
      </c>
      <c r="C11" s="142" t="str">
        <f t="shared" si="0"/>
        <v/>
      </c>
      <c r="D11" s="128"/>
      <c r="E11" s="120"/>
    </row>
    <row r="12" spans="1:5" ht="15.5" x14ac:dyDescent="0.35">
      <c r="A12" s="119"/>
      <c r="B12" s="163" t="s">
        <v>280</v>
      </c>
      <c r="C12" s="142" t="str">
        <f t="shared" si="0"/>
        <v/>
      </c>
      <c r="D12" s="128"/>
      <c r="E12" s="120"/>
    </row>
    <row r="13" spans="1:5" ht="15.5" x14ac:dyDescent="0.35">
      <c r="A13" s="119"/>
      <c r="B13" s="163" t="s">
        <v>281</v>
      </c>
      <c r="C13" s="142" t="str">
        <f t="shared" si="0"/>
        <v/>
      </c>
      <c r="D13" s="128"/>
      <c r="E13" s="120"/>
    </row>
    <row r="14" spans="1:5" ht="15.5" x14ac:dyDescent="0.35">
      <c r="A14" s="119"/>
      <c r="B14" s="163" t="s">
        <v>282</v>
      </c>
      <c r="C14" s="142" t="str">
        <f t="shared" si="0"/>
        <v/>
      </c>
      <c r="D14" s="128"/>
      <c r="E14" s="120"/>
    </row>
    <row r="15" spans="1:5" ht="15.5" x14ac:dyDescent="0.35">
      <c r="A15" s="119"/>
      <c r="B15" s="163" t="s">
        <v>283</v>
      </c>
      <c r="C15" s="142" t="str">
        <f t="shared" si="0"/>
        <v/>
      </c>
      <c r="D15" s="128"/>
      <c r="E15" s="120"/>
    </row>
    <row r="16" spans="1:5" ht="15.5" x14ac:dyDescent="0.35">
      <c r="A16" s="119"/>
      <c r="B16" s="163" t="s">
        <v>284</v>
      </c>
      <c r="C16" s="142" t="str">
        <f t="shared" si="0"/>
        <v/>
      </c>
      <c r="D16" s="128"/>
      <c r="E16" s="120"/>
    </row>
    <row r="17" spans="1:5" ht="15.5" x14ac:dyDescent="0.35">
      <c r="A17" s="119"/>
      <c r="B17" s="163" t="s">
        <v>285</v>
      </c>
      <c r="C17" s="142" t="str">
        <f t="shared" si="0"/>
        <v/>
      </c>
      <c r="D17" s="128"/>
      <c r="E17" s="120"/>
    </row>
    <row r="18" spans="1:5" ht="15.5" x14ac:dyDescent="0.35">
      <c r="A18" s="119"/>
      <c r="B18" s="163" t="s">
        <v>286</v>
      </c>
      <c r="C18" s="142" t="str">
        <f t="shared" si="0"/>
        <v/>
      </c>
      <c r="D18" s="128"/>
      <c r="E18" s="120"/>
    </row>
    <row r="19" spans="1:5" ht="15.5" x14ac:dyDescent="0.35">
      <c r="A19" s="119"/>
      <c r="B19" s="163" t="s">
        <v>287</v>
      </c>
      <c r="C19" s="142" t="str">
        <f t="shared" si="0"/>
        <v/>
      </c>
      <c r="D19" s="128"/>
      <c r="E19" s="120"/>
    </row>
    <row r="20" spans="1:5" ht="21" x14ac:dyDescent="0.5">
      <c r="A20" s="79" t="s">
        <v>64</v>
      </c>
      <c r="B20" s="107" t="s">
        <v>63</v>
      </c>
      <c r="C20" s="135"/>
      <c r="D20" s="129">
        <f>MAX(SUM(C4:C19)/COUNTIF(B4:B19,"*"),1)</f>
        <v>1</v>
      </c>
      <c r="E20" s="116" t="s">
        <v>227</v>
      </c>
    </row>
    <row r="21" spans="1:5" s="39" customFormat="1" x14ac:dyDescent="0.35">
      <c r="A21" s="80">
        <v>1</v>
      </c>
      <c r="B21" s="40"/>
      <c r="C21" s="158"/>
      <c r="D21" s="147"/>
      <c r="E21" s="118"/>
    </row>
    <row r="22" spans="1:5" s="39" customFormat="1" x14ac:dyDescent="0.35">
      <c r="A22" s="80">
        <v>2</v>
      </c>
      <c r="B22" s="40"/>
      <c r="C22" s="158"/>
      <c r="D22" s="44"/>
      <c r="E22" s="45"/>
    </row>
    <row r="23" spans="1:5" s="39" customFormat="1" x14ac:dyDescent="0.35">
      <c r="A23" s="80">
        <v>3</v>
      </c>
      <c r="B23" s="40"/>
      <c r="C23" s="158"/>
      <c r="D23" s="44"/>
      <c r="E23" s="45"/>
    </row>
    <row r="24" spans="1:5" s="39" customFormat="1" x14ac:dyDescent="0.35">
      <c r="A24" s="80">
        <v>4</v>
      </c>
      <c r="B24" s="40"/>
      <c r="C24" s="158"/>
      <c r="D24" s="44"/>
      <c r="E24" s="45"/>
    </row>
    <row r="25" spans="1:5" s="39" customFormat="1" x14ac:dyDescent="0.35">
      <c r="A25" s="80">
        <v>5</v>
      </c>
      <c r="B25" s="40"/>
      <c r="C25" s="158"/>
      <c r="D25" s="44"/>
      <c r="E25" s="45"/>
    </row>
    <row r="26" spans="1:5" s="39" customFormat="1" x14ac:dyDescent="0.35">
      <c r="A26" s="80">
        <v>6</v>
      </c>
      <c r="B26" s="40"/>
      <c r="C26" s="158"/>
      <c r="D26" s="44"/>
      <c r="E26" s="45"/>
    </row>
    <row r="27" spans="1:5" s="39" customFormat="1" x14ac:dyDescent="0.35">
      <c r="A27" s="80">
        <v>7</v>
      </c>
      <c r="B27" s="40"/>
      <c r="C27" s="158"/>
      <c r="D27" s="44"/>
      <c r="E27" s="45"/>
    </row>
    <row r="28" spans="1:5" s="39" customFormat="1" x14ac:dyDescent="0.35">
      <c r="A28" s="80">
        <v>8</v>
      </c>
      <c r="B28" s="40"/>
      <c r="C28" s="158"/>
      <c r="D28" s="44"/>
      <c r="E28" s="45"/>
    </row>
    <row r="29" spans="1:5" s="39" customFormat="1" x14ac:dyDescent="0.35">
      <c r="A29" s="80">
        <v>9</v>
      </c>
      <c r="B29" s="40"/>
      <c r="C29" s="158"/>
      <c r="D29" s="44"/>
      <c r="E29" s="45"/>
    </row>
    <row r="30" spans="1:5" s="39" customFormat="1" x14ac:dyDescent="0.35">
      <c r="A30" s="80">
        <v>10</v>
      </c>
      <c r="B30" s="40"/>
      <c r="C30" s="158"/>
      <c r="D30" s="44"/>
      <c r="E30" s="45"/>
    </row>
    <row r="31" spans="1:5" s="39" customFormat="1" x14ac:dyDescent="0.35">
      <c r="A31" s="80">
        <v>11</v>
      </c>
      <c r="B31" s="40"/>
      <c r="C31" s="158"/>
      <c r="D31" s="44"/>
      <c r="E31" s="45"/>
    </row>
    <row r="32" spans="1:5" s="39" customFormat="1" x14ac:dyDescent="0.35">
      <c r="A32" s="80">
        <v>12</v>
      </c>
      <c r="B32" s="40"/>
      <c r="C32" s="158"/>
      <c r="D32" s="44"/>
      <c r="E32" s="45"/>
    </row>
    <row r="33" spans="1:5" s="39" customFormat="1" x14ac:dyDescent="0.35">
      <c r="A33" s="80">
        <v>13</v>
      </c>
      <c r="B33" s="40"/>
      <c r="C33" s="158"/>
      <c r="D33" s="44"/>
      <c r="E33" s="45"/>
    </row>
    <row r="34" spans="1:5" s="39" customFormat="1" x14ac:dyDescent="0.35">
      <c r="A34" s="80">
        <v>14</v>
      </c>
      <c r="B34" s="40"/>
      <c r="C34" s="158"/>
      <c r="D34" s="44"/>
      <c r="E34" s="45"/>
    </row>
    <row r="35" spans="1:5" s="39" customFormat="1" x14ac:dyDescent="0.35">
      <c r="A35" s="80">
        <v>15</v>
      </c>
      <c r="B35" s="40"/>
      <c r="C35" s="158"/>
      <c r="D35" s="44"/>
      <c r="E35" s="45"/>
    </row>
    <row r="36" spans="1:5" s="39" customFormat="1" x14ac:dyDescent="0.35">
      <c r="A36" s="80">
        <v>16</v>
      </c>
      <c r="B36" s="40"/>
      <c r="C36" s="159"/>
      <c r="D36" s="46"/>
      <c r="E36" s="47"/>
    </row>
    <row r="37" spans="1:5" ht="34.25" customHeight="1" x14ac:dyDescent="0.35">
      <c r="A37" s="285"/>
      <c r="B37" s="286"/>
    </row>
  </sheetData>
  <sheetProtection formatCells="0" formatColumns="0" formatRows="0" insertRows="0" insertHyperlinks="0"/>
  <mergeCells count="4">
    <mergeCell ref="A2:B2"/>
    <mergeCell ref="A1:B1"/>
    <mergeCell ref="A37:B37"/>
    <mergeCell ref="D2:E2"/>
  </mergeCells>
  <dataValidations count="1">
    <dataValidation type="whole" allowBlank="1" showInputMessage="1" showErrorMessage="1" error="Grau incorreto!" sqref="A4 D4:D20" xr:uid="{EBB2AA0D-C74F-4F2C-8D63-52F0A32B19CA}">
      <formula1>1</formula1>
      <formula2>12</formula2>
    </dataValidation>
  </dataValidations>
  <pageMargins left="0.511811024" right="0.511811024" top="0.78740157499999996" bottom="0.78740157499999996" header="0.31496062000000002" footer="0.31496062000000002"/>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31"/>
  <sheetViews>
    <sheetView zoomScale="85" zoomScaleNormal="85" workbookViewId="0">
      <selection activeCell="A4" sqref="A4"/>
    </sheetView>
  </sheetViews>
  <sheetFormatPr defaultRowHeight="14.5" x14ac:dyDescent="0.35"/>
  <cols>
    <col min="1" max="1" width="6.36328125" customWidth="1"/>
    <col min="2" max="2" width="81.81640625" customWidth="1"/>
    <col min="3" max="3" width="1.1796875" customWidth="1"/>
    <col min="4" max="4" width="6.36328125" customWidth="1"/>
    <col min="5" max="5" width="34.54296875" customWidth="1"/>
  </cols>
  <sheetData>
    <row r="1" spans="1:5" ht="18" x14ac:dyDescent="0.4">
      <c r="A1" s="283" t="s">
        <v>85</v>
      </c>
      <c r="B1" s="284"/>
      <c r="C1" s="130"/>
      <c r="D1" s="125"/>
      <c r="E1" s="115"/>
    </row>
    <row r="2" spans="1:5" ht="44.65" customHeight="1" x14ac:dyDescent="0.35">
      <c r="A2" s="337" t="s">
        <v>364</v>
      </c>
      <c r="B2" s="338"/>
      <c r="C2" s="131"/>
      <c r="D2" s="287" t="s">
        <v>292</v>
      </c>
      <c r="E2" s="288"/>
    </row>
    <row r="3" spans="1:5" ht="29" x14ac:dyDescent="0.35">
      <c r="A3" s="160" t="s">
        <v>225</v>
      </c>
      <c r="B3" s="67" t="s">
        <v>273</v>
      </c>
      <c r="C3" s="134"/>
      <c r="D3" s="160" t="s">
        <v>224</v>
      </c>
      <c r="E3" s="117" t="s">
        <v>211</v>
      </c>
    </row>
    <row r="4" spans="1:5" ht="15.5" x14ac:dyDescent="0.35">
      <c r="A4" s="144"/>
      <c r="B4" s="162" t="s">
        <v>289</v>
      </c>
      <c r="C4" s="142" t="str">
        <f>IF(D4&gt;0,D4,IF(A4&gt;0,A4,""))</f>
        <v/>
      </c>
      <c r="D4" s="128"/>
      <c r="E4" s="120"/>
    </row>
    <row r="5" spans="1:5" ht="15.5" x14ac:dyDescent="0.35">
      <c r="A5" s="105"/>
      <c r="B5" s="162" t="s">
        <v>290</v>
      </c>
      <c r="C5" s="142" t="str">
        <f t="shared" ref="C5:C17" si="0">IF(D5&gt;0,D5,IF(A5&gt;0,A5,""))</f>
        <v/>
      </c>
      <c r="D5" s="128"/>
      <c r="E5" s="120"/>
    </row>
    <row r="6" spans="1:5" ht="14.65" customHeight="1" x14ac:dyDescent="0.35">
      <c r="A6" s="105"/>
      <c r="B6" s="344" t="s">
        <v>388</v>
      </c>
      <c r="C6" s="142" t="str">
        <f t="shared" ref="C6" si="1">IF(D6&gt;0,D6,IF(A6&gt;0,A6,""))</f>
        <v/>
      </c>
      <c r="D6" s="128"/>
      <c r="E6" s="120"/>
    </row>
    <row r="7" spans="1:5" ht="14.65" customHeight="1" x14ac:dyDescent="0.35">
      <c r="A7" s="105"/>
      <c r="B7" s="344" t="s">
        <v>389</v>
      </c>
      <c r="C7" s="142"/>
      <c r="D7" s="128"/>
      <c r="E7" s="120"/>
    </row>
    <row r="8" spans="1:5" ht="14.65" customHeight="1" x14ac:dyDescent="0.35">
      <c r="A8" s="105"/>
      <c r="B8" s="162" t="s">
        <v>390</v>
      </c>
      <c r="C8" s="142" t="str">
        <f t="shared" si="0"/>
        <v/>
      </c>
      <c r="D8" s="128"/>
      <c r="E8" s="120"/>
    </row>
    <row r="9" spans="1:5" ht="15.5" x14ac:dyDescent="0.35">
      <c r="A9" s="105"/>
      <c r="B9" s="162" t="s">
        <v>391</v>
      </c>
      <c r="C9" s="142" t="str">
        <f t="shared" si="0"/>
        <v/>
      </c>
      <c r="D9" s="128"/>
      <c r="E9" s="120"/>
    </row>
    <row r="10" spans="1:5" ht="14.65" customHeight="1" x14ac:dyDescent="0.35">
      <c r="A10" s="105"/>
      <c r="B10" s="162" t="s">
        <v>392</v>
      </c>
      <c r="C10" s="142" t="str">
        <f t="shared" si="0"/>
        <v/>
      </c>
      <c r="D10" s="128"/>
      <c r="E10" s="120"/>
    </row>
    <row r="11" spans="1:5" ht="25" x14ac:dyDescent="0.35">
      <c r="A11" s="105"/>
      <c r="B11" s="162" t="s">
        <v>393</v>
      </c>
      <c r="C11" s="142" t="str">
        <f t="shared" si="0"/>
        <v/>
      </c>
      <c r="D11" s="128"/>
      <c r="E11" s="120"/>
    </row>
    <row r="12" spans="1:5" ht="25" x14ac:dyDescent="0.35">
      <c r="A12" s="105"/>
      <c r="B12" s="162" t="s">
        <v>394</v>
      </c>
      <c r="C12" s="142" t="str">
        <f t="shared" si="0"/>
        <v/>
      </c>
      <c r="D12" s="128"/>
      <c r="E12" s="120"/>
    </row>
    <row r="13" spans="1:5" ht="15.5" x14ac:dyDescent="0.35">
      <c r="A13" s="105"/>
      <c r="B13" s="162" t="s">
        <v>395</v>
      </c>
      <c r="C13" s="142" t="str">
        <f t="shared" si="0"/>
        <v/>
      </c>
      <c r="D13" s="128"/>
      <c r="E13" s="120"/>
    </row>
    <row r="14" spans="1:5" ht="25" x14ac:dyDescent="0.35">
      <c r="A14" s="105"/>
      <c r="B14" s="162" t="s">
        <v>396</v>
      </c>
      <c r="C14" s="142" t="str">
        <f t="shared" si="0"/>
        <v/>
      </c>
      <c r="D14" s="128"/>
      <c r="E14" s="120"/>
    </row>
    <row r="15" spans="1:5" ht="15.5" x14ac:dyDescent="0.35">
      <c r="A15" s="105"/>
      <c r="B15" s="162" t="s">
        <v>397</v>
      </c>
      <c r="C15" s="142" t="str">
        <f t="shared" si="0"/>
        <v/>
      </c>
      <c r="D15" s="128"/>
      <c r="E15" s="120"/>
    </row>
    <row r="16" spans="1:5" ht="25" x14ac:dyDescent="0.35">
      <c r="A16" s="105"/>
      <c r="B16" s="162" t="s">
        <v>398</v>
      </c>
      <c r="C16" s="142" t="str">
        <f t="shared" si="0"/>
        <v/>
      </c>
      <c r="D16" s="128"/>
      <c r="E16" s="120"/>
    </row>
    <row r="17" spans="1:5" ht="15.5" x14ac:dyDescent="0.35">
      <c r="A17" s="108"/>
      <c r="B17" s="162" t="s">
        <v>399</v>
      </c>
      <c r="C17" s="142" t="str">
        <f t="shared" si="0"/>
        <v/>
      </c>
      <c r="D17" s="128"/>
      <c r="E17" s="120"/>
    </row>
    <row r="18" spans="1:5" ht="21" x14ac:dyDescent="0.5">
      <c r="A18" s="79" t="s">
        <v>64</v>
      </c>
      <c r="B18" s="109" t="s">
        <v>63</v>
      </c>
      <c r="D18" s="161">
        <f>MAX(SUM(C4:C17)/COUNTIF(B4:B17,"*"),1)</f>
        <v>1</v>
      </c>
      <c r="E18" s="116" t="s">
        <v>227</v>
      </c>
    </row>
    <row r="19" spans="1:5" s="39" customFormat="1" x14ac:dyDescent="0.35">
      <c r="A19" s="80">
        <v>1</v>
      </c>
      <c r="B19" s="110"/>
      <c r="D19" s="147"/>
      <c r="E19" s="118"/>
    </row>
    <row r="20" spans="1:5" s="39" customFormat="1" x14ac:dyDescent="0.35">
      <c r="A20" s="80">
        <v>2</v>
      </c>
      <c r="B20" s="110"/>
      <c r="D20" s="44"/>
      <c r="E20" s="45"/>
    </row>
    <row r="21" spans="1:5" s="39" customFormat="1" x14ac:dyDescent="0.35">
      <c r="A21" s="80">
        <v>3</v>
      </c>
      <c r="B21" s="110"/>
      <c r="D21" s="44"/>
      <c r="E21" s="45"/>
    </row>
    <row r="22" spans="1:5" s="39" customFormat="1" x14ac:dyDescent="0.35">
      <c r="A22" s="80">
        <v>4</v>
      </c>
      <c r="B22" s="110"/>
      <c r="D22" s="44"/>
      <c r="E22" s="45"/>
    </row>
    <row r="23" spans="1:5" s="39" customFormat="1" x14ac:dyDescent="0.35">
      <c r="A23" s="80">
        <v>5</v>
      </c>
      <c r="B23" s="110"/>
      <c r="D23" s="44"/>
      <c r="E23" s="45"/>
    </row>
    <row r="24" spans="1:5" s="39" customFormat="1" x14ac:dyDescent="0.35">
      <c r="A24" s="80">
        <v>6</v>
      </c>
      <c r="B24" s="110"/>
      <c r="D24" s="44"/>
      <c r="E24" s="45"/>
    </row>
    <row r="25" spans="1:5" s="39" customFormat="1" x14ac:dyDescent="0.35">
      <c r="A25" s="80">
        <v>7</v>
      </c>
      <c r="B25" s="110"/>
      <c r="D25" s="44"/>
      <c r="E25" s="45"/>
    </row>
    <row r="26" spans="1:5" s="39" customFormat="1" x14ac:dyDescent="0.35">
      <c r="A26" s="80">
        <v>8</v>
      </c>
      <c r="B26" s="110"/>
      <c r="D26" s="44"/>
      <c r="E26" s="45"/>
    </row>
    <row r="27" spans="1:5" s="39" customFormat="1" x14ac:dyDescent="0.35">
      <c r="A27" s="80">
        <v>9</v>
      </c>
      <c r="B27" s="110"/>
      <c r="D27" s="44"/>
      <c r="E27" s="45"/>
    </row>
    <row r="28" spans="1:5" s="39" customFormat="1" x14ac:dyDescent="0.35">
      <c r="A28" s="80">
        <v>10</v>
      </c>
      <c r="B28" s="110"/>
      <c r="D28" s="44"/>
      <c r="E28" s="45"/>
    </row>
    <row r="29" spans="1:5" s="39" customFormat="1" x14ac:dyDescent="0.35">
      <c r="A29" s="80">
        <v>11</v>
      </c>
      <c r="B29" s="110"/>
      <c r="D29" s="44"/>
      <c r="E29" s="45"/>
    </row>
    <row r="30" spans="1:5" s="39" customFormat="1" x14ac:dyDescent="0.35">
      <c r="A30" s="80">
        <v>12</v>
      </c>
      <c r="B30" s="110"/>
      <c r="D30" s="46"/>
      <c r="E30" s="47"/>
    </row>
    <row r="31" spans="1:5" ht="31.25" customHeight="1" x14ac:dyDescent="0.35">
      <c r="A31" s="285" t="s">
        <v>216</v>
      </c>
      <c r="B31" s="286"/>
    </row>
  </sheetData>
  <sheetProtection algorithmName="SHA-512" hashValue="0miHdpCOhuC310kVXzLvE2GLKjWcxiviDbaMPNQ4sQVrdMBTytmXtIQwZMWOHCnaXaRFBzfIzilGmIniFd66zw==" saltValue="guOVszgjQSZPHnsUCAVm/Q==" spinCount="100000" sheet="1" formatCells="0" formatColumns="0" formatRows="0" insertRows="0" insertHyperlinks="0"/>
  <mergeCells count="4">
    <mergeCell ref="A1:B1"/>
    <mergeCell ref="A2:B2"/>
    <mergeCell ref="A31:B31"/>
    <mergeCell ref="D2:E2"/>
  </mergeCells>
  <dataValidations count="1">
    <dataValidation type="whole" allowBlank="1" showInputMessage="1" showErrorMessage="1" error="Grau incorreto!" sqref="A4 D9:D18 D4:D8" xr:uid="{52855C98-E538-4CE3-B37F-B6F69A320B2D}">
      <formula1>1</formula1>
      <formula2>12</formula2>
    </dataValidation>
  </dataValidations>
  <pageMargins left="0.511811024" right="0.511811024" top="0.78740157499999996" bottom="0.78740157499999996" header="0.31496062000000002" footer="0.31496062000000002"/>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103"/>
  <sheetViews>
    <sheetView zoomScaleNormal="100" workbookViewId="0">
      <selection activeCell="A3" sqref="A3:B3"/>
    </sheetView>
  </sheetViews>
  <sheetFormatPr defaultRowHeight="14.5" x14ac:dyDescent="0.35"/>
  <cols>
    <col min="1" max="1" width="24.36328125" customWidth="1"/>
    <col min="2" max="2" width="77.08984375" customWidth="1"/>
    <col min="3" max="15" width="9.26953125" style="53"/>
  </cols>
  <sheetData>
    <row r="1" spans="1:2" x14ac:dyDescent="0.35">
      <c r="A1" s="289" t="s">
        <v>198</v>
      </c>
      <c r="B1" s="290"/>
    </row>
    <row r="2" spans="1:2" ht="14.65" x14ac:dyDescent="0.4">
      <c r="A2" s="297" t="str">
        <f>IF('II. Ações &amp; Indics.'!E3&lt;1,"Processo INCOMPLETO na Aba II","")</f>
        <v>Processo INCOMPLETO na Aba II</v>
      </c>
      <c r="B2" s="298"/>
    </row>
    <row r="3" spans="1:2" ht="55.5" customHeight="1" x14ac:dyDescent="0.35">
      <c r="A3" s="295" t="s">
        <v>89</v>
      </c>
      <c r="B3" s="296"/>
    </row>
    <row r="4" spans="1:2" x14ac:dyDescent="0.35">
      <c r="A4" s="291" t="s">
        <v>3</v>
      </c>
      <c r="B4" s="292"/>
    </row>
    <row r="5" spans="1:2" ht="245" customHeight="1" x14ac:dyDescent="0.35">
      <c r="A5" s="293" t="s">
        <v>293</v>
      </c>
      <c r="B5" s="294"/>
    </row>
    <row r="6" spans="1:2" x14ac:dyDescent="0.35">
      <c r="A6" s="1" t="s">
        <v>0</v>
      </c>
      <c r="B6" s="54" t="str">
        <f>'I. Introdução'!B3</f>
        <v>Nome da organização na aba Introdução</v>
      </c>
    </row>
    <row r="7" spans="1:2" x14ac:dyDescent="0.35">
      <c r="A7" s="1" t="s">
        <v>40</v>
      </c>
      <c r="B7" s="54" t="str">
        <f>'I. Introdução'!B4</f>
        <v>99.999.999/0001-99</v>
      </c>
    </row>
    <row r="8" spans="1:2" x14ac:dyDescent="0.35">
      <c r="A8" s="1" t="s">
        <v>7</v>
      </c>
      <c r="B8" s="59" t="s">
        <v>92</v>
      </c>
    </row>
    <row r="9" spans="1:2" x14ac:dyDescent="0.35">
      <c r="A9" s="1" t="s">
        <v>1</v>
      </c>
      <c r="B9" s="59" t="s">
        <v>92</v>
      </c>
    </row>
    <row r="10" spans="1:2" x14ac:dyDescent="0.35">
      <c r="A10" s="1" t="s">
        <v>2</v>
      </c>
      <c r="B10" s="59" t="s">
        <v>92</v>
      </c>
    </row>
    <row r="11" spans="1:2" x14ac:dyDescent="0.35">
      <c r="A11" s="2"/>
      <c r="B11" s="2"/>
    </row>
    <row r="12" spans="1:2" x14ac:dyDescent="0.35">
      <c r="A12" s="1" t="s">
        <v>8</v>
      </c>
      <c r="B12" s="59" t="s">
        <v>92</v>
      </c>
    </row>
    <row r="13" spans="1:2" x14ac:dyDescent="0.35">
      <c r="A13" s="1" t="s">
        <v>1</v>
      </c>
      <c r="B13" s="59" t="s">
        <v>92</v>
      </c>
    </row>
    <row r="14" spans="1:2" x14ac:dyDescent="0.35">
      <c r="A14" s="1" t="s">
        <v>2</v>
      </c>
      <c r="B14" s="59" t="s">
        <v>92</v>
      </c>
    </row>
    <row r="15" spans="1:2" x14ac:dyDescent="0.35">
      <c r="A15" s="2"/>
      <c r="B15" s="2"/>
    </row>
    <row r="16" spans="1:2" x14ac:dyDescent="0.35">
      <c r="A16" s="1" t="s">
        <v>36</v>
      </c>
      <c r="B16" s="54">
        <f>'II. Ações &amp; Indics.'!C3</f>
        <v>0</v>
      </c>
    </row>
    <row r="17" spans="1:2" x14ac:dyDescent="0.35">
      <c r="A17" s="1" t="s">
        <v>37</v>
      </c>
      <c r="B17" s="54" t="str">
        <f>CONCATENATE(IF('II. Ações &amp; Indics.'!$J$3&lt;&gt;".",'II. Ações &amp; Indics.'!$J$3,""),IF('II. Ações &amp; Indics.'!$K$3&lt;&gt;".",'II. Ações &amp; Indics.'!$K$3,""),IF('II. Ações &amp; Indics.'!$L$3&lt;&gt;".",'II. Ações &amp; Indics.'!$L$3,""),IF('II. Ações &amp; Indics.'!$M$3&lt;&gt;".",'II. Ações &amp; Indics.'!$M$3,""),IF('II. Ações &amp; Indics.'!$O$3&lt;&gt;".",'II. Ações &amp; Indics.'!$O$3,""))</f>
        <v/>
      </c>
    </row>
    <row r="18" spans="1:2" x14ac:dyDescent="0.35">
      <c r="A18" s="1"/>
      <c r="B18" s="41" t="s">
        <v>80</v>
      </c>
    </row>
    <row r="19" spans="1:2" s="53" customFormat="1" x14ac:dyDescent="0.35"/>
    <row r="20" spans="1:2" s="53" customFormat="1" x14ac:dyDescent="0.35"/>
    <row r="21" spans="1:2" s="53" customFormat="1" x14ac:dyDescent="0.35"/>
    <row r="22" spans="1:2" s="53" customFormat="1" x14ac:dyDescent="0.35"/>
    <row r="23" spans="1:2" s="53" customFormat="1" x14ac:dyDescent="0.35"/>
    <row r="24" spans="1:2" s="53" customFormat="1" x14ac:dyDescent="0.35"/>
    <row r="25" spans="1:2" s="53" customFormat="1" x14ac:dyDescent="0.35"/>
    <row r="26" spans="1:2" s="53" customFormat="1" x14ac:dyDescent="0.35"/>
    <row r="27" spans="1:2" s="53" customFormat="1" x14ac:dyDescent="0.35"/>
    <row r="28" spans="1:2" s="53" customFormat="1" x14ac:dyDescent="0.35"/>
    <row r="29" spans="1:2" s="53" customFormat="1" x14ac:dyDescent="0.35"/>
    <row r="30" spans="1:2" s="53" customFormat="1" x14ac:dyDescent="0.35"/>
    <row r="31" spans="1:2" s="53" customFormat="1" x14ac:dyDescent="0.35"/>
    <row r="32" spans="1:2" s="53" customFormat="1" x14ac:dyDescent="0.35"/>
    <row r="33" s="53" customFormat="1" x14ac:dyDescent="0.35"/>
    <row r="34" s="53" customFormat="1" x14ac:dyDescent="0.35"/>
    <row r="35" s="53" customFormat="1" x14ac:dyDescent="0.35"/>
    <row r="36" s="53" customFormat="1" x14ac:dyDescent="0.35"/>
    <row r="37" s="53" customFormat="1" x14ac:dyDescent="0.35"/>
    <row r="38" s="53" customFormat="1" x14ac:dyDescent="0.35"/>
    <row r="39" s="53" customFormat="1" x14ac:dyDescent="0.35"/>
    <row r="40" s="53" customFormat="1" x14ac:dyDescent="0.35"/>
    <row r="41" s="53" customFormat="1" x14ac:dyDescent="0.35"/>
    <row r="42" s="53" customFormat="1" x14ac:dyDescent="0.35"/>
    <row r="43" s="53" customFormat="1" x14ac:dyDescent="0.35"/>
    <row r="44" s="53" customFormat="1" x14ac:dyDescent="0.35"/>
    <row r="45" s="53" customFormat="1" x14ac:dyDescent="0.35"/>
    <row r="46" s="53" customFormat="1" x14ac:dyDescent="0.35"/>
    <row r="47" s="53" customFormat="1" x14ac:dyDescent="0.35"/>
    <row r="48" s="53" customFormat="1" x14ac:dyDescent="0.35"/>
    <row r="49" s="53" customFormat="1" x14ac:dyDescent="0.35"/>
    <row r="50" s="53" customFormat="1" x14ac:dyDescent="0.35"/>
    <row r="51" s="53" customFormat="1" x14ac:dyDescent="0.35"/>
    <row r="52" s="53" customFormat="1" x14ac:dyDescent="0.35"/>
    <row r="53" s="53" customFormat="1" x14ac:dyDescent="0.35"/>
    <row r="54" s="53" customFormat="1" x14ac:dyDescent="0.35"/>
    <row r="55" s="53" customFormat="1" x14ac:dyDescent="0.35"/>
    <row r="56" s="53" customFormat="1" x14ac:dyDescent="0.35"/>
    <row r="57" s="53" customFormat="1" x14ac:dyDescent="0.35"/>
    <row r="58" s="53" customFormat="1" x14ac:dyDescent="0.35"/>
    <row r="59" s="53" customFormat="1" x14ac:dyDescent="0.35"/>
    <row r="60" s="53" customFormat="1" x14ac:dyDescent="0.35"/>
    <row r="61" s="53" customFormat="1" x14ac:dyDescent="0.35"/>
    <row r="62" s="53" customFormat="1" x14ac:dyDescent="0.35"/>
    <row r="63" s="53" customFormat="1" x14ac:dyDescent="0.35"/>
    <row r="64" s="53" customFormat="1" x14ac:dyDescent="0.35"/>
    <row r="65" s="53" customFormat="1" x14ac:dyDescent="0.35"/>
    <row r="66" s="53" customFormat="1" x14ac:dyDescent="0.35"/>
    <row r="67" s="53" customFormat="1" x14ac:dyDescent="0.35"/>
    <row r="68" s="53" customFormat="1" x14ac:dyDescent="0.35"/>
    <row r="69" s="53" customFormat="1" x14ac:dyDescent="0.35"/>
    <row r="70" s="53" customFormat="1" x14ac:dyDescent="0.35"/>
    <row r="71" s="53" customFormat="1" x14ac:dyDescent="0.35"/>
    <row r="72" s="53" customFormat="1" x14ac:dyDescent="0.35"/>
    <row r="73" s="53" customFormat="1" x14ac:dyDescent="0.35"/>
    <row r="74" s="53" customFormat="1" x14ac:dyDescent="0.35"/>
    <row r="75" s="53" customFormat="1" x14ac:dyDescent="0.35"/>
    <row r="76" s="53" customFormat="1" x14ac:dyDescent="0.35"/>
    <row r="77" s="53" customFormat="1" x14ac:dyDescent="0.35"/>
    <row r="78" s="53" customFormat="1" x14ac:dyDescent="0.35"/>
    <row r="79" s="53" customFormat="1" x14ac:dyDescent="0.35"/>
    <row r="80" s="53" customFormat="1" x14ac:dyDescent="0.35"/>
    <row r="81" s="53" customFormat="1" x14ac:dyDescent="0.35"/>
    <row r="82" s="53" customFormat="1" x14ac:dyDescent="0.35"/>
    <row r="83" s="53" customFormat="1" x14ac:dyDescent="0.35"/>
    <row r="84" s="53" customFormat="1" x14ac:dyDescent="0.35"/>
    <row r="85" s="53" customFormat="1" x14ac:dyDescent="0.35"/>
    <row r="86" s="53" customFormat="1" x14ac:dyDescent="0.35"/>
    <row r="87" s="53" customFormat="1" x14ac:dyDescent="0.35"/>
    <row r="88" s="53" customFormat="1" x14ac:dyDescent="0.35"/>
    <row r="89" s="53" customFormat="1" x14ac:dyDescent="0.35"/>
    <row r="90" s="53" customFormat="1" x14ac:dyDescent="0.35"/>
    <row r="91" s="53" customFormat="1" x14ac:dyDescent="0.35"/>
    <row r="92" s="53" customFormat="1" x14ac:dyDescent="0.35"/>
    <row r="93" s="53" customFormat="1" x14ac:dyDescent="0.35"/>
    <row r="94" s="53" customFormat="1" x14ac:dyDescent="0.35"/>
    <row r="95" s="53" customFormat="1" x14ac:dyDescent="0.35"/>
    <row r="96" s="53" customFormat="1" x14ac:dyDescent="0.35"/>
    <row r="97" s="53" customFormat="1" x14ac:dyDescent="0.35"/>
    <row r="98" s="53" customFormat="1" x14ac:dyDescent="0.35"/>
    <row r="99" s="53" customFormat="1" x14ac:dyDescent="0.35"/>
    <row r="100" s="53" customFormat="1" x14ac:dyDescent="0.35"/>
    <row r="101" s="53" customFormat="1" x14ac:dyDescent="0.35"/>
    <row r="102" s="53" customFormat="1" x14ac:dyDescent="0.35"/>
    <row r="103" s="53" customFormat="1" x14ac:dyDescent="0.35"/>
  </sheetData>
  <sheetProtection algorithmName="SHA-512" hashValue="VPdTvMKHwJOyVjtItIGR76VYy1TNaycwn2NiRhUmRg7sg7l9xxqkv0URdV/b97/byLmqn/PQB2igQpTqk6FnaA==" saltValue="JVeKP/0+5lMlwiQk4Rab0w==" spinCount="100000" sheet="1" formatCells="0" formatColumns="0" formatRows="0" sort="0"/>
  <mergeCells count="5">
    <mergeCell ref="A1:B1"/>
    <mergeCell ref="A4:B4"/>
    <mergeCell ref="A5:B5"/>
    <mergeCell ref="A3:B3"/>
    <mergeCell ref="A2:B2"/>
  </mergeCells>
  <conditionalFormatting sqref="A2:B2">
    <cfRule type="expression" dxfId="1" priority="1">
      <formula>E3&lt;1</formula>
    </cfRule>
  </conditionalFormatting>
  <pageMargins left="0.511811024" right="0.511811024" top="0.78740157499999996" bottom="0.78740157499999996" header="0.31496062000000002" footer="0.31496062000000002"/>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34"/>
  <sheetViews>
    <sheetView zoomScale="85" zoomScaleNormal="85" workbookViewId="0">
      <selection activeCell="A5" sqref="A5:B5"/>
    </sheetView>
  </sheetViews>
  <sheetFormatPr defaultRowHeight="14.5" x14ac:dyDescent="0.35"/>
  <cols>
    <col min="1" max="1" width="41.54296875" customWidth="1"/>
    <col min="2" max="2" width="51.7265625" customWidth="1"/>
  </cols>
  <sheetData>
    <row r="1" spans="1:2" ht="45" customHeight="1" x14ac:dyDescent="0.4">
      <c r="A1" s="299" t="s">
        <v>199</v>
      </c>
      <c r="B1" s="300"/>
    </row>
    <row r="2" spans="1:2" ht="13.25" customHeight="1" x14ac:dyDescent="0.35">
      <c r="A2" s="305" t="s">
        <v>160</v>
      </c>
      <c r="B2" s="306"/>
    </row>
    <row r="3" spans="1:2" ht="26.25" customHeight="1" x14ac:dyDescent="0.4">
      <c r="A3" s="303" t="str">
        <f>'I. Introdução'!B3</f>
        <v>Nome da organização na aba Introdução</v>
      </c>
      <c r="B3" s="304"/>
    </row>
    <row r="4" spans="1:2" ht="15" customHeight="1" x14ac:dyDescent="0.4">
      <c r="A4" s="303" t="str">
        <f>'I. Introdução'!B4</f>
        <v>99.999.999/0001-99</v>
      </c>
      <c r="B4" s="304"/>
    </row>
    <row r="5" spans="1:2" ht="26.65" customHeight="1" x14ac:dyDescent="0.4">
      <c r="A5" s="301">
        <v>44470</v>
      </c>
      <c r="B5" s="302"/>
    </row>
    <row r="6" spans="1:2" ht="15.5" x14ac:dyDescent="0.4">
      <c r="A6" s="316" t="s">
        <v>217</v>
      </c>
      <c r="B6" s="317"/>
    </row>
    <row r="7" spans="1:2" ht="14.65" x14ac:dyDescent="0.4">
      <c r="A7" s="98">
        <f>AVERAGE('II. Ações &amp; Indics.'!AR166,'III. Práticas Essenciais'!D114)</f>
        <v>1</v>
      </c>
      <c r="B7" s="99" t="str">
        <f>IF(A7&gt;=12,"AAA",IF(A7&gt;=11,"AA",IF(A7&gt;=10,"A",IF(A7&gt;=9,"BBB",IF(A7&gt;=8,"BB",IF(A7&gt;=7,"B",IF(A7&gt;=6,"CCC",IF(A7&gt;=5,"CC",IF(A7&gt;=4,"C",IF(A7&gt;=3,"DDD",IF(A7&gt;=2,"DD","D")))))))))))</f>
        <v>D</v>
      </c>
    </row>
    <row r="8" spans="1:2" ht="18.5" x14ac:dyDescent="0.5">
      <c r="A8" s="85" t="s">
        <v>153</v>
      </c>
      <c r="B8" s="37" t="str">
        <f>CONCATENATE(IF(A20="Sem incoerência grave",B7,"D"),IF(AND(A20&lt;&gt;"Sem incoerência grave",A7&gt;=3),CONCATENATE(" (seria ",B7," mas há incoerência grave)"),IF(A20&lt;&gt;"Sem incoerência grave",", havendo incoerência grave","")))</f>
        <v>D</v>
      </c>
    </row>
    <row r="9" spans="1:2" ht="18.5" x14ac:dyDescent="0.5">
      <c r="A9" s="3" t="s">
        <v>154</v>
      </c>
      <c r="B9" s="14" t="str">
        <f>IF(B8="D","Muito Fraco",
IF(OR(B8="DD",B8="DDD"),"Fraco",
IF(OR(B8="C",B8="CC",B8="CCC"),"Mediano",
IF(OR(B8="B",B8="BB",B8="BBB"),"Bom","Excelente"))))</f>
        <v>Muito Fraco</v>
      </c>
    </row>
    <row r="10" spans="1:2" ht="8.15" customHeight="1" x14ac:dyDescent="0.5">
      <c r="A10" s="83"/>
      <c r="B10" s="84"/>
    </row>
    <row r="11" spans="1:2" ht="15.5" x14ac:dyDescent="0.35">
      <c r="A11" s="3" t="s">
        <v>155</v>
      </c>
      <c r="B11" s="81" t="str">
        <f>'II. Ações &amp; Indics.'!AS166</f>
        <v>D</v>
      </c>
    </row>
    <row r="12" spans="1:2" ht="15.5" x14ac:dyDescent="0.35">
      <c r="A12" s="97" t="s">
        <v>183</v>
      </c>
      <c r="B12" s="81" t="str">
        <f>'II. Ações &amp; Indics.'!AS167</f>
        <v>D</v>
      </c>
    </row>
    <row r="13" spans="1:2" ht="15.5" x14ac:dyDescent="0.35">
      <c r="A13" s="97" t="s">
        <v>184</v>
      </c>
      <c r="B13" s="81" t="str">
        <f>'II. Ações &amp; Indics.'!AS168</f>
        <v>D</v>
      </c>
    </row>
    <row r="14" spans="1:2" ht="15.5" x14ac:dyDescent="0.35">
      <c r="A14" s="97" t="s">
        <v>185</v>
      </c>
      <c r="B14" s="81" t="str">
        <f>'II. Ações &amp; Indics.'!AS169</f>
        <v>D</v>
      </c>
    </row>
    <row r="15" spans="1:2" ht="15.5" x14ac:dyDescent="0.35">
      <c r="A15" s="3" t="s">
        <v>156</v>
      </c>
      <c r="B15" s="43" t="str">
        <f>'II. Ações &amp; Indics.'!AS165</f>
        <v>D</v>
      </c>
    </row>
    <row r="16" spans="1:2" ht="15.5" x14ac:dyDescent="0.35">
      <c r="A16" s="3" t="s">
        <v>157</v>
      </c>
      <c r="B16" s="82" t="str">
        <f>IF('III. Práticas Essenciais'!D114=12,"AAA",IF('III. Práticas Essenciais'!D114=11,"AA",IF('III. Práticas Essenciais'!D114=10,"A",IF('III. Práticas Essenciais'!D114=9,"BBB",IF('III. Práticas Essenciais'!D114=8,"BB",IF('III. Práticas Essenciais'!D114=7,"B",IF('III. Práticas Essenciais'!D114=6,"CCC",IF('III. Práticas Essenciais'!D114=5,"CC",IF('III. Práticas Essenciais'!D114=4,"C",IF('III. Práticas Essenciais'!D114=3,"DDD",IF('III. Práticas Essenciais'!D114=2,"DD","D")))))))))))</f>
        <v>D</v>
      </c>
    </row>
    <row r="17" spans="1:2" ht="18.5" x14ac:dyDescent="0.5">
      <c r="A17" s="58" t="str">
        <f>IF('II. Ações &amp; Indics.'!E3&lt;1,"Processo INCOMPLETO na Aba II","Processo Completo")</f>
        <v>Processo INCOMPLETO na Aba II</v>
      </c>
      <c r="B17" s="57">
        <f>'II. Ações &amp; Indics.'!E3</f>
        <v>0</v>
      </c>
    </row>
    <row r="18" spans="1:2" ht="22.25" customHeight="1" x14ac:dyDescent="0.35">
      <c r="A18" s="281"/>
      <c r="B18" s="309"/>
    </row>
    <row r="19" spans="1:2" x14ac:dyDescent="0.35">
      <c r="A19" s="307" t="s">
        <v>294</v>
      </c>
      <c r="B19" s="308"/>
    </row>
    <row r="20" spans="1:2" ht="51" customHeight="1" x14ac:dyDescent="0.35">
      <c r="A20" s="312" t="s">
        <v>4</v>
      </c>
      <c r="B20" s="313"/>
    </row>
    <row r="21" spans="1:2" x14ac:dyDescent="0.35">
      <c r="A21" s="307" t="s">
        <v>295</v>
      </c>
      <c r="B21" s="308"/>
    </row>
    <row r="22" spans="1:2" ht="51" customHeight="1" x14ac:dyDescent="0.35">
      <c r="A22" s="312" t="s">
        <v>296</v>
      </c>
      <c r="B22" s="313"/>
    </row>
    <row r="23" spans="1:2" ht="16.75" customHeight="1" x14ac:dyDescent="0.35">
      <c r="A23" s="318"/>
      <c r="B23" s="319"/>
    </row>
    <row r="24" spans="1:2" x14ac:dyDescent="0.35">
      <c r="A24" s="307" t="s">
        <v>5</v>
      </c>
      <c r="B24" s="308"/>
    </row>
    <row r="25" spans="1:2" ht="74.150000000000006" customHeight="1" x14ac:dyDescent="0.35">
      <c r="A25" s="314" t="s">
        <v>6</v>
      </c>
      <c r="B25" s="315"/>
    </row>
    <row r="26" spans="1:2" x14ac:dyDescent="0.35">
      <c r="A26" s="310" t="str">
        <f>'II. Ações &amp; Indics.'!E165</f>
        <v>Obrigatórios para o Perfil: 19</v>
      </c>
      <c r="B26" s="311"/>
    </row>
    <row r="27" spans="1:2" x14ac:dyDescent="0.35">
      <c r="A27" s="310" t="str">
        <f>'II. Ações &amp; Indics.'!G166</f>
        <v>Ações obrigs.: 0%</v>
      </c>
      <c r="B27" s="311"/>
    </row>
    <row r="28" spans="1:2" x14ac:dyDescent="0.35">
      <c r="A28" s="44" t="str">
        <f>'II. Ações &amp; Indics.'!W165</f>
        <v>Qt  Indics.: 0   (0% das Ações)</v>
      </c>
      <c r="B28" s="45"/>
    </row>
    <row r="29" spans="1:2" x14ac:dyDescent="0.35">
      <c r="A29" s="44" t="str">
        <f>'II. Ações &amp; Indics.'!I165</f>
        <v>Médias Ações -&gt;</v>
      </c>
      <c r="B29" s="45"/>
    </row>
    <row r="30" spans="1:2" x14ac:dyDescent="0.35">
      <c r="A30" s="44" t="str">
        <f>CONCATENATE("Ações (E): ",COUNTIF('II. Ações &amp; Indics.'!H8:H160,"=E"))</f>
        <v>Ações (E): 0</v>
      </c>
      <c r="B30" s="45"/>
    </row>
    <row r="31" spans="1:2" x14ac:dyDescent="0.35">
      <c r="A31" s="44" t="str">
        <f>CONCATENATE("Ações (S): ",COUNTIF('II. Ações &amp; Indics.'!H8:H160,"=S"))</f>
        <v>Ações (S): 0</v>
      </c>
      <c r="B31" s="45"/>
    </row>
    <row r="32" spans="1:2" x14ac:dyDescent="0.35">
      <c r="A32" s="46" t="str">
        <f>CONCATENATE("Ações (G): ",COUNTIF('II. Ações &amp; Indics.'!H8:H160,"=G"))</f>
        <v>Ações (G): 0</v>
      </c>
      <c r="B32" s="47"/>
    </row>
    <row r="33" spans="1:2" ht="47.15" customHeight="1" x14ac:dyDescent="0.35">
      <c r="A33" s="2"/>
      <c r="B33" s="87" t="s">
        <v>91</v>
      </c>
    </row>
    <row r="34" spans="1:2" ht="21" customHeight="1" x14ac:dyDescent="0.35">
      <c r="A34" s="86" t="s">
        <v>90</v>
      </c>
      <c r="B34" s="88" t="s">
        <v>161</v>
      </c>
    </row>
  </sheetData>
  <sheetProtection algorithmName="SHA-512" hashValue="nJ5+EWuGrmur//ZQZeCU1cu3kjYRJ/YttGn3xzdmRXwdxeqJ8+uMWYGqsW3Sdxh70baXGQxZPfYyikj476ibRw==" saltValue="ASagNo361vUoiRD7cPaOKQ==" spinCount="100000" sheet="1" objects="1" scenarios="1" formatColumns="0" formatRows="0"/>
  <mergeCells count="16">
    <mergeCell ref="A27:B27"/>
    <mergeCell ref="A26:B26"/>
    <mergeCell ref="A20:B20"/>
    <mergeCell ref="A25:B25"/>
    <mergeCell ref="A6:B6"/>
    <mergeCell ref="A23:B23"/>
    <mergeCell ref="A24:B24"/>
    <mergeCell ref="A21:B21"/>
    <mergeCell ref="A22:B22"/>
    <mergeCell ref="A1:B1"/>
    <mergeCell ref="A5:B5"/>
    <mergeCell ref="A3:B3"/>
    <mergeCell ref="A2:B2"/>
    <mergeCell ref="A19:B19"/>
    <mergeCell ref="A18:B18"/>
    <mergeCell ref="A4:B4"/>
  </mergeCells>
  <conditionalFormatting sqref="B17">
    <cfRule type="expression" dxfId="0" priority="1">
      <formula>$B$17&lt;1</formula>
    </cfRule>
  </conditionalFormatting>
  <dataValidations count="1">
    <dataValidation type="date" allowBlank="1" showInputMessage="1" showErrorMessage="1" errorTitle="Data extrapola 2022" error="Data deve estar entre 01/10/2021 e 31/12/2022" promptTitle="Data do parecer " prompt="Data inserida pelo Analista da ABES emissor do Parecer" sqref="A5:B5" xr:uid="{00000000-0002-0000-0600-000000000000}">
      <formula1>44470</formula1>
      <formula2>44926</formula2>
    </dataValidation>
  </dataValidations>
  <pageMargins left="0.511811024" right="0.511811024" top="0.78740157499999996" bottom="0.78740157499999996" header="0.31496062000000002" footer="0.31496062000000002"/>
  <pageSetup paperSize="9" orientation="portrait" r:id="rId1"/>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C334"/>
  <sheetViews>
    <sheetView zoomScale="85" zoomScaleNormal="85" workbookViewId="0">
      <selection activeCell="A30" sqref="A30:B30"/>
    </sheetView>
  </sheetViews>
  <sheetFormatPr defaultRowHeight="14.5" x14ac:dyDescent="0.35"/>
  <cols>
    <col min="1" max="1" width="34.54296875" customWidth="1"/>
    <col min="2" max="2" width="34.26953125" customWidth="1"/>
  </cols>
  <sheetData>
    <row r="1" spans="1:29" ht="16.25" x14ac:dyDescent="0.4">
      <c r="A1" s="323" t="s">
        <v>186</v>
      </c>
      <c r="B1" s="324"/>
      <c r="C1" s="53"/>
      <c r="D1" s="53"/>
      <c r="E1" s="53"/>
      <c r="F1" s="53"/>
      <c r="G1" s="53"/>
      <c r="H1" s="53"/>
      <c r="I1" s="53"/>
      <c r="J1" s="53"/>
      <c r="K1" s="53"/>
      <c r="L1" s="53"/>
      <c r="M1" s="53"/>
      <c r="N1" s="53"/>
      <c r="O1" s="53"/>
      <c r="P1" s="53"/>
      <c r="Q1" s="53"/>
      <c r="R1" s="53"/>
      <c r="S1" s="53"/>
      <c r="T1" s="53"/>
      <c r="U1" s="53"/>
      <c r="V1" s="53"/>
      <c r="W1" s="53"/>
      <c r="X1" s="53"/>
      <c r="Y1" s="53"/>
      <c r="Z1" s="53"/>
      <c r="AA1" s="53"/>
      <c r="AB1" s="53"/>
      <c r="AC1" s="53"/>
    </row>
    <row r="2" spans="1:29" ht="71.150000000000006" customHeight="1" x14ac:dyDescent="0.35">
      <c r="A2" s="322" t="s">
        <v>218</v>
      </c>
      <c r="B2" s="322"/>
      <c r="C2" s="53"/>
      <c r="D2" s="53"/>
      <c r="E2" s="53"/>
      <c r="F2" s="53"/>
      <c r="G2" s="53"/>
      <c r="H2" s="53"/>
      <c r="I2" s="53"/>
      <c r="J2" s="53"/>
      <c r="K2" s="53"/>
      <c r="L2" s="53"/>
      <c r="M2" s="53"/>
      <c r="N2" s="53"/>
      <c r="O2" s="53"/>
      <c r="P2" s="53"/>
      <c r="Q2" s="53"/>
      <c r="R2" s="53"/>
      <c r="S2" s="53"/>
      <c r="T2" s="53"/>
      <c r="U2" s="53"/>
      <c r="V2" s="53"/>
      <c r="W2" s="53"/>
      <c r="X2" s="53"/>
      <c r="Y2" s="53"/>
      <c r="Z2" s="53"/>
      <c r="AA2" s="53"/>
      <c r="AB2" s="53"/>
      <c r="AC2" s="53"/>
    </row>
    <row r="3" spans="1:29" ht="15" thickBot="1" x14ac:dyDescent="0.4">
      <c r="A3" s="331" t="s">
        <v>124</v>
      </c>
      <c r="B3" s="332"/>
      <c r="C3" s="53"/>
      <c r="D3" s="53"/>
      <c r="E3" s="53"/>
      <c r="F3" s="53"/>
      <c r="G3" s="53"/>
      <c r="H3" s="53"/>
      <c r="I3" s="53"/>
      <c r="J3" s="53"/>
      <c r="K3" s="53"/>
      <c r="L3" s="53"/>
      <c r="M3" s="53"/>
      <c r="N3" s="53"/>
      <c r="O3" s="53"/>
      <c r="P3" s="53"/>
      <c r="Q3" s="53"/>
      <c r="R3" s="53"/>
      <c r="S3" s="53"/>
      <c r="T3" s="53"/>
      <c r="U3" s="53"/>
      <c r="V3" s="53"/>
      <c r="W3" s="53"/>
      <c r="X3" s="53"/>
      <c r="Y3" s="53"/>
      <c r="Z3" s="53"/>
      <c r="AA3" s="53"/>
      <c r="AB3" s="53"/>
      <c r="AC3" s="53"/>
    </row>
    <row r="4" spans="1:29" ht="59.25" customHeight="1" x14ac:dyDescent="0.35">
      <c r="A4" s="333" t="s">
        <v>127</v>
      </c>
      <c r="B4" s="334"/>
      <c r="C4" s="53"/>
      <c r="D4" s="53"/>
      <c r="E4" s="53"/>
      <c r="F4" s="53"/>
      <c r="G4" s="53"/>
      <c r="H4" s="53"/>
      <c r="I4" s="53"/>
      <c r="J4" s="53"/>
      <c r="K4" s="53"/>
      <c r="L4" s="53"/>
      <c r="M4" s="53"/>
      <c r="N4" s="53"/>
      <c r="O4" s="53"/>
      <c r="P4" s="53"/>
      <c r="Q4" s="53"/>
      <c r="R4" s="53"/>
      <c r="S4" s="53"/>
      <c r="T4" s="53"/>
      <c r="U4" s="53"/>
      <c r="V4" s="53"/>
      <c r="W4" s="53"/>
      <c r="X4" s="53"/>
      <c r="Y4" s="53"/>
      <c r="Z4" s="53"/>
      <c r="AA4" s="53"/>
      <c r="AB4" s="53"/>
      <c r="AC4" s="53"/>
    </row>
    <row r="5" spans="1:29" ht="28" x14ac:dyDescent="0.35">
      <c r="A5" s="77" t="s">
        <v>125</v>
      </c>
      <c r="B5" s="77" t="s">
        <v>126</v>
      </c>
      <c r="C5" s="53"/>
      <c r="D5" s="53"/>
      <c r="E5" s="53"/>
      <c r="F5" s="53"/>
      <c r="G5" s="53"/>
      <c r="H5" s="53"/>
      <c r="I5" s="53"/>
      <c r="J5" s="53"/>
      <c r="K5" s="53"/>
      <c r="L5" s="53"/>
      <c r="M5" s="53"/>
      <c r="N5" s="53"/>
      <c r="O5" s="53"/>
      <c r="P5" s="53"/>
      <c r="Q5" s="53"/>
      <c r="R5" s="53"/>
      <c r="S5" s="53"/>
      <c r="T5" s="53"/>
      <c r="U5" s="53"/>
      <c r="V5" s="53"/>
      <c r="W5" s="53"/>
      <c r="X5" s="53"/>
      <c r="Y5" s="53"/>
      <c r="Z5" s="53"/>
      <c r="AA5" s="53"/>
      <c r="AB5" s="53"/>
      <c r="AC5" s="53"/>
    </row>
    <row r="6" spans="1:29" ht="25" x14ac:dyDescent="0.35">
      <c r="A6" s="335"/>
      <c r="B6" s="336" t="s">
        <v>353</v>
      </c>
      <c r="C6" s="53"/>
      <c r="D6" s="53"/>
      <c r="E6" s="53"/>
      <c r="F6" s="53"/>
      <c r="G6" s="53"/>
      <c r="H6" s="53"/>
      <c r="I6" s="53"/>
      <c r="J6" s="53"/>
      <c r="K6" s="53"/>
      <c r="L6" s="53"/>
      <c r="M6" s="53"/>
      <c r="N6" s="53"/>
      <c r="O6" s="53"/>
      <c r="P6" s="53"/>
      <c r="Q6" s="53"/>
      <c r="R6" s="53"/>
      <c r="S6" s="53"/>
      <c r="T6" s="53"/>
      <c r="U6" s="53"/>
      <c r="V6" s="53"/>
      <c r="W6" s="53"/>
      <c r="X6" s="53"/>
      <c r="Y6" s="53"/>
      <c r="Z6" s="53"/>
      <c r="AA6" s="53"/>
      <c r="AB6" s="53"/>
      <c r="AC6" s="53"/>
    </row>
    <row r="7" spans="1:29" ht="25" x14ac:dyDescent="0.35">
      <c r="A7" s="335"/>
      <c r="B7" s="336" t="s">
        <v>354</v>
      </c>
      <c r="C7" s="53"/>
      <c r="D7" s="53"/>
      <c r="E7" s="53"/>
      <c r="F7" s="53"/>
      <c r="G7" s="53"/>
      <c r="H7" s="53"/>
      <c r="I7" s="53"/>
      <c r="J7" s="53"/>
      <c r="K7" s="53"/>
      <c r="L7" s="53"/>
      <c r="M7" s="53"/>
      <c r="N7" s="53"/>
      <c r="O7" s="53"/>
      <c r="P7" s="53"/>
      <c r="Q7" s="53"/>
      <c r="R7" s="53"/>
      <c r="S7" s="53"/>
      <c r="T7" s="53"/>
      <c r="U7" s="53"/>
      <c r="V7" s="53"/>
      <c r="W7" s="53"/>
      <c r="X7" s="53"/>
      <c r="Y7" s="53"/>
      <c r="Z7" s="53"/>
      <c r="AA7" s="53"/>
      <c r="AB7" s="53"/>
      <c r="AC7" s="53"/>
    </row>
    <row r="8" spans="1:29" ht="25" x14ac:dyDescent="0.35">
      <c r="A8" s="335"/>
      <c r="B8" s="336" t="s">
        <v>355</v>
      </c>
      <c r="C8" s="53"/>
      <c r="D8" s="53"/>
      <c r="E8" s="53"/>
      <c r="F8" s="53"/>
      <c r="G8" s="53"/>
      <c r="H8" s="53"/>
      <c r="I8" s="53"/>
      <c r="J8" s="53"/>
      <c r="K8" s="53"/>
      <c r="L8" s="53"/>
      <c r="M8" s="53"/>
      <c r="N8" s="53"/>
      <c r="O8" s="53"/>
      <c r="P8" s="53"/>
      <c r="Q8" s="53"/>
      <c r="R8" s="53"/>
      <c r="S8" s="53"/>
      <c r="T8" s="53"/>
      <c r="U8" s="53"/>
      <c r="V8" s="53"/>
      <c r="W8" s="53"/>
      <c r="X8" s="53"/>
      <c r="Y8" s="53"/>
      <c r="Z8" s="53"/>
      <c r="AA8" s="53"/>
      <c r="AB8" s="53"/>
      <c r="AC8" s="53"/>
    </row>
    <row r="9" spans="1:29" ht="25" x14ac:dyDescent="0.35">
      <c r="A9" s="335"/>
      <c r="B9" s="336" t="s">
        <v>356</v>
      </c>
      <c r="C9" s="53"/>
      <c r="D9" s="53"/>
      <c r="E9" s="53"/>
      <c r="F9" s="53"/>
      <c r="G9" s="53"/>
      <c r="H9" s="53"/>
      <c r="I9" s="53"/>
      <c r="J9" s="53"/>
      <c r="K9" s="53"/>
      <c r="L9" s="53"/>
      <c r="M9" s="53"/>
      <c r="N9" s="53"/>
      <c r="O9" s="53"/>
      <c r="P9" s="53"/>
      <c r="Q9" s="53"/>
      <c r="R9" s="53"/>
      <c r="S9" s="53"/>
      <c r="T9" s="53"/>
      <c r="U9" s="53"/>
      <c r="V9" s="53"/>
      <c r="W9" s="53"/>
      <c r="X9" s="53"/>
      <c r="Y9" s="53"/>
      <c r="Z9" s="53"/>
      <c r="AA9" s="53"/>
      <c r="AB9" s="53"/>
      <c r="AC9" s="53"/>
    </row>
    <row r="10" spans="1:29" ht="25" x14ac:dyDescent="0.35">
      <c r="A10" s="336" t="s">
        <v>357</v>
      </c>
      <c r="B10" s="336" t="s">
        <v>358</v>
      </c>
      <c r="C10" s="53"/>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row>
    <row r="11" spans="1:29" ht="25" x14ac:dyDescent="0.35">
      <c r="A11" s="336" t="s">
        <v>359</v>
      </c>
      <c r="B11" s="336" t="s">
        <v>360</v>
      </c>
      <c r="C11" s="53"/>
      <c r="D11" s="53"/>
      <c r="E11" s="53"/>
      <c r="F11" s="53"/>
      <c r="G11" s="53"/>
      <c r="H11" s="53"/>
      <c r="I11" s="53"/>
      <c r="J11" s="53"/>
      <c r="K11" s="53"/>
      <c r="L11" s="53"/>
      <c r="M11" s="53"/>
      <c r="N11" s="53"/>
      <c r="O11" s="53"/>
      <c r="P11" s="53"/>
      <c r="Q11" s="53"/>
      <c r="R11" s="53"/>
      <c r="S11" s="53"/>
      <c r="T11" s="53"/>
      <c r="U11" s="53"/>
      <c r="V11" s="53"/>
      <c r="W11" s="53"/>
      <c r="X11" s="53"/>
      <c r="Y11" s="53"/>
      <c r="Z11" s="53"/>
      <c r="AA11" s="53"/>
      <c r="AB11" s="53"/>
      <c r="AC11" s="53"/>
    </row>
    <row r="12" spans="1:29" ht="27.5" customHeight="1" x14ac:dyDescent="0.35">
      <c r="A12" s="336" t="s">
        <v>361</v>
      </c>
      <c r="B12" s="336" t="s">
        <v>362</v>
      </c>
      <c r="C12" s="53"/>
      <c r="D12" s="53"/>
      <c r="E12" s="53"/>
      <c r="F12" s="53"/>
      <c r="G12" s="53"/>
      <c r="H12" s="53"/>
      <c r="I12" s="53"/>
      <c r="J12" s="53"/>
      <c r="K12" s="53"/>
      <c r="L12" s="53"/>
      <c r="M12" s="53"/>
      <c r="N12" s="53"/>
      <c r="O12" s="53"/>
      <c r="P12" s="53"/>
      <c r="Q12" s="53"/>
      <c r="R12" s="53"/>
      <c r="S12" s="53"/>
      <c r="T12" s="53"/>
      <c r="U12" s="53"/>
      <c r="V12" s="53"/>
      <c r="W12" s="53"/>
      <c r="X12" s="53"/>
      <c r="Y12" s="53"/>
      <c r="Z12" s="53"/>
      <c r="AA12" s="53"/>
      <c r="AB12" s="53"/>
      <c r="AC12" s="53"/>
    </row>
    <row r="13" spans="1:29" x14ac:dyDescent="0.35">
      <c r="A13" s="336" t="s">
        <v>297</v>
      </c>
      <c r="B13" s="336" t="s">
        <v>297</v>
      </c>
      <c r="C13" s="53"/>
      <c r="D13" s="53"/>
      <c r="E13" s="53"/>
      <c r="F13" s="53"/>
      <c r="G13" s="53"/>
      <c r="H13" s="53"/>
      <c r="I13" s="53"/>
      <c r="J13" s="53"/>
      <c r="K13" s="53"/>
      <c r="L13" s="53"/>
      <c r="M13" s="53"/>
      <c r="N13" s="53"/>
      <c r="O13" s="53"/>
      <c r="P13" s="53"/>
      <c r="Q13" s="53"/>
      <c r="R13" s="53"/>
      <c r="S13" s="53"/>
      <c r="T13" s="53"/>
      <c r="U13" s="53"/>
      <c r="V13" s="53"/>
      <c r="W13" s="53"/>
      <c r="X13" s="53"/>
      <c r="Y13" s="53"/>
      <c r="Z13" s="53"/>
      <c r="AA13" s="53"/>
      <c r="AB13" s="53"/>
      <c r="AC13" s="53"/>
    </row>
    <row r="14" spans="1:29" ht="15" thickBot="1" x14ac:dyDescent="0.4">
      <c r="C14" s="53"/>
      <c r="D14" s="53"/>
      <c r="E14" s="53"/>
      <c r="F14" s="53"/>
      <c r="G14" s="53"/>
      <c r="H14" s="53"/>
      <c r="I14" s="53"/>
      <c r="J14" s="53"/>
      <c r="K14" s="53"/>
      <c r="L14" s="53"/>
      <c r="M14" s="53"/>
      <c r="N14" s="53"/>
      <c r="O14" s="53"/>
      <c r="P14" s="53"/>
      <c r="Q14" s="53"/>
      <c r="R14" s="53"/>
      <c r="S14" s="53"/>
      <c r="T14" s="53"/>
      <c r="U14" s="53"/>
      <c r="V14" s="53"/>
      <c r="W14" s="53"/>
      <c r="X14" s="53"/>
      <c r="Y14" s="53"/>
      <c r="Z14" s="53"/>
      <c r="AA14" s="53"/>
      <c r="AB14" s="53"/>
      <c r="AC14" s="53"/>
    </row>
    <row r="15" spans="1:29" x14ac:dyDescent="0.35">
      <c r="A15" s="326" t="s">
        <v>128</v>
      </c>
      <c r="B15" s="327"/>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53"/>
    </row>
    <row r="16" spans="1:29" ht="50.65" customHeight="1" x14ac:dyDescent="0.35">
      <c r="A16" s="328" t="s">
        <v>131</v>
      </c>
      <c r="B16" s="328"/>
      <c r="C16" s="53"/>
      <c r="D16" s="53"/>
      <c r="E16" s="53">
        <f>(20*20+80*10)/100</f>
        <v>12</v>
      </c>
      <c r="F16" s="53"/>
      <c r="G16" s="53"/>
      <c r="H16" s="53"/>
      <c r="I16" s="53"/>
      <c r="J16" s="53"/>
      <c r="K16" s="53"/>
      <c r="L16" s="53"/>
      <c r="M16" s="53"/>
      <c r="N16" s="53"/>
      <c r="O16" s="53"/>
      <c r="P16" s="53"/>
      <c r="Q16" s="53"/>
      <c r="R16" s="53"/>
      <c r="S16" s="53"/>
      <c r="T16" s="53"/>
      <c r="U16" s="53"/>
      <c r="V16" s="53"/>
      <c r="W16" s="53"/>
      <c r="X16" s="53"/>
      <c r="Y16" s="53"/>
      <c r="Z16" s="53"/>
      <c r="AA16" s="53"/>
      <c r="AB16" s="53"/>
      <c r="AC16" s="53"/>
    </row>
    <row r="17" spans="1:29" ht="28" x14ac:dyDescent="0.35">
      <c r="A17" s="77" t="s">
        <v>129</v>
      </c>
      <c r="B17" s="77" t="s">
        <v>130</v>
      </c>
      <c r="C17" s="53"/>
      <c r="D17" s="53"/>
      <c r="E17" s="53"/>
      <c r="F17" s="53"/>
      <c r="G17" s="53"/>
      <c r="H17" s="53"/>
      <c r="I17" s="53"/>
      <c r="J17" s="53"/>
      <c r="K17" s="53"/>
      <c r="L17" s="53"/>
      <c r="M17" s="53"/>
      <c r="N17" s="53"/>
      <c r="O17" s="53"/>
      <c r="P17" s="53"/>
      <c r="Q17" s="53"/>
      <c r="R17" s="53"/>
      <c r="S17" s="53"/>
      <c r="T17" s="53"/>
      <c r="U17" s="53"/>
      <c r="V17" s="53"/>
      <c r="W17" s="53"/>
      <c r="X17" s="53"/>
      <c r="Y17" s="53"/>
      <c r="Z17" s="53"/>
      <c r="AA17" s="53"/>
      <c r="AB17" s="53"/>
      <c r="AC17" s="53"/>
    </row>
    <row r="18" spans="1:29" ht="25" x14ac:dyDescent="0.35">
      <c r="A18" s="336"/>
      <c r="B18" s="336" t="s">
        <v>363</v>
      </c>
      <c r="C18" s="53"/>
      <c r="D18" s="53"/>
      <c r="E18" s="53"/>
      <c r="F18" s="53"/>
      <c r="G18" s="53"/>
      <c r="H18" s="53"/>
      <c r="I18" s="53"/>
      <c r="J18" s="53"/>
      <c r="K18" s="53"/>
      <c r="L18" s="53"/>
      <c r="M18" s="53"/>
      <c r="N18" s="53"/>
      <c r="O18" s="53"/>
      <c r="P18" s="53"/>
      <c r="Q18" s="53"/>
      <c r="R18" s="53"/>
      <c r="S18" s="53"/>
      <c r="T18" s="53"/>
      <c r="U18" s="53"/>
      <c r="V18" s="53"/>
      <c r="W18" s="53"/>
      <c r="X18" s="53"/>
      <c r="Y18" s="53"/>
      <c r="Z18" s="53"/>
      <c r="AA18" s="53"/>
      <c r="AB18" s="53"/>
      <c r="AC18" s="53"/>
    </row>
    <row r="19" spans="1:29" ht="25" x14ac:dyDescent="0.35">
      <c r="A19" s="336"/>
      <c r="B19" s="336" t="s">
        <v>354</v>
      </c>
      <c r="C19" s="53"/>
      <c r="D19" s="53"/>
      <c r="E19" s="53"/>
      <c r="F19" s="53"/>
      <c r="G19" s="53"/>
      <c r="H19" s="53"/>
      <c r="I19" s="53"/>
      <c r="J19" s="53"/>
      <c r="K19" s="53"/>
      <c r="L19" s="53"/>
      <c r="M19" s="53"/>
      <c r="N19" s="53"/>
      <c r="O19" s="53"/>
      <c r="P19" s="53"/>
      <c r="Q19" s="53"/>
      <c r="R19" s="53"/>
      <c r="S19" s="53"/>
      <c r="T19" s="53"/>
      <c r="U19" s="53"/>
      <c r="V19" s="53"/>
      <c r="W19" s="53"/>
      <c r="X19" s="53"/>
      <c r="Y19" s="53"/>
      <c r="Z19" s="53"/>
      <c r="AA19" s="53"/>
      <c r="AB19" s="53"/>
      <c r="AC19" s="53"/>
    </row>
    <row r="20" spans="1:29" ht="25" x14ac:dyDescent="0.35">
      <c r="A20" s="336"/>
      <c r="B20" s="336" t="s">
        <v>355</v>
      </c>
      <c r="C20" s="53"/>
      <c r="D20" s="53"/>
      <c r="E20" s="53"/>
      <c r="F20" s="53"/>
      <c r="G20" s="53"/>
      <c r="H20" s="53"/>
      <c r="I20" s="53"/>
      <c r="J20" s="53"/>
      <c r="K20" s="53"/>
      <c r="L20" s="53"/>
      <c r="M20" s="53"/>
      <c r="N20" s="53"/>
      <c r="O20" s="53"/>
      <c r="P20" s="53"/>
      <c r="Q20" s="53"/>
      <c r="R20" s="53"/>
      <c r="S20" s="53"/>
      <c r="T20" s="53"/>
      <c r="U20" s="53"/>
      <c r="V20" s="53"/>
      <c r="W20" s="53"/>
      <c r="X20" s="53"/>
      <c r="Y20" s="53"/>
      <c r="Z20" s="53"/>
      <c r="AA20" s="53"/>
      <c r="AB20" s="53"/>
      <c r="AC20" s="53"/>
    </row>
    <row r="21" spans="1:29" ht="25" x14ac:dyDescent="0.35">
      <c r="A21" s="336"/>
      <c r="B21" s="336" t="s">
        <v>356</v>
      </c>
      <c r="C21" s="53"/>
      <c r="D21" s="53"/>
      <c r="E21" s="53"/>
      <c r="F21" s="53"/>
      <c r="G21" s="53"/>
      <c r="H21" s="53"/>
      <c r="I21" s="53"/>
      <c r="J21" s="53"/>
      <c r="K21" s="53"/>
      <c r="L21" s="53"/>
      <c r="M21" s="53"/>
      <c r="N21" s="53"/>
      <c r="O21" s="53"/>
      <c r="P21" s="53"/>
      <c r="Q21" s="53"/>
      <c r="R21" s="53"/>
      <c r="S21" s="53"/>
      <c r="T21" s="53"/>
      <c r="U21" s="53"/>
      <c r="V21" s="53"/>
      <c r="W21" s="53"/>
      <c r="X21" s="53"/>
      <c r="Y21" s="53"/>
      <c r="Z21" s="53"/>
      <c r="AA21" s="53"/>
      <c r="AB21" s="53"/>
      <c r="AC21" s="53"/>
    </row>
    <row r="22" spans="1:29" ht="25" x14ac:dyDescent="0.35">
      <c r="A22" s="336" t="s">
        <v>357</v>
      </c>
      <c r="B22" s="336" t="s">
        <v>358</v>
      </c>
      <c r="C22" s="53"/>
      <c r="D22" s="53"/>
      <c r="E22" s="53"/>
      <c r="F22" s="53"/>
      <c r="G22" s="53"/>
      <c r="H22" s="53"/>
      <c r="I22" s="53"/>
      <c r="J22" s="53"/>
      <c r="K22" s="53"/>
      <c r="L22" s="53"/>
      <c r="M22" s="53"/>
      <c r="N22" s="53"/>
      <c r="O22" s="53"/>
      <c r="P22" s="53"/>
      <c r="Q22" s="53"/>
      <c r="R22" s="53"/>
      <c r="S22" s="53"/>
      <c r="T22" s="53"/>
      <c r="U22" s="53"/>
      <c r="V22" s="53"/>
      <c r="W22" s="53"/>
      <c r="X22" s="53"/>
      <c r="Y22" s="53"/>
      <c r="Z22" s="53"/>
      <c r="AA22" s="53"/>
      <c r="AB22" s="53"/>
      <c r="AC22" s="53"/>
    </row>
    <row r="23" spans="1:29" ht="26.65" customHeight="1" x14ac:dyDescent="0.35">
      <c r="A23" s="336" t="s">
        <v>359</v>
      </c>
      <c r="B23" s="336" t="s">
        <v>360</v>
      </c>
      <c r="C23" s="53"/>
      <c r="D23" s="53"/>
      <c r="E23" s="53"/>
      <c r="F23" s="53"/>
      <c r="G23" s="53"/>
      <c r="H23" s="53"/>
      <c r="I23" s="53"/>
      <c r="J23" s="53"/>
      <c r="K23" s="53"/>
      <c r="L23" s="53"/>
      <c r="M23" s="53"/>
      <c r="N23" s="53"/>
      <c r="O23" s="53"/>
      <c r="P23" s="53"/>
      <c r="Q23" s="53"/>
      <c r="R23" s="53"/>
      <c r="S23" s="53"/>
      <c r="T23" s="53"/>
      <c r="U23" s="53"/>
      <c r="V23" s="53"/>
      <c r="W23" s="53"/>
      <c r="X23" s="53"/>
      <c r="Y23" s="53"/>
      <c r="Z23" s="53"/>
      <c r="AA23" s="53"/>
      <c r="AB23" s="53"/>
      <c r="AC23" s="53"/>
    </row>
    <row r="24" spans="1:29" ht="37.5" x14ac:dyDescent="0.35">
      <c r="A24" s="336" t="s">
        <v>361</v>
      </c>
      <c r="B24" s="336" t="s">
        <v>362</v>
      </c>
      <c r="C24" s="53"/>
      <c r="D24" s="53"/>
      <c r="E24" s="53"/>
      <c r="F24" s="53"/>
      <c r="G24" s="53"/>
      <c r="H24" s="53"/>
      <c r="I24" s="53"/>
      <c r="J24" s="53"/>
      <c r="K24" s="53"/>
      <c r="L24" s="53"/>
      <c r="M24" s="53"/>
      <c r="N24" s="53"/>
      <c r="O24" s="53"/>
      <c r="P24" s="53"/>
      <c r="Q24" s="53"/>
      <c r="R24" s="53"/>
      <c r="S24" s="53"/>
      <c r="T24" s="53"/>
      <c r="U24" s="53"/>
      <c r="V24" s="53"/>
      <c r="W24" s="53"/>
      <c r="X24" s="53"/>
      <c r="Y24" s="53"/>
      <c r="Z24" s="53"/>
      <c r="AA24" s="53"/>
      <c r="AB24" s="53"/>
      <c r="AC24" s="53"/>
    </row>
    <row r="25" spans="1:29" x14ac:dyDescent="0.35">
      <c r="A25" s="170" t="s">
        <v>299</v>
      </c>
      <c r="B25" s="143" t="s">
        <v>298</v>
      </c>
      <c r="C25" s="53"/>
      <c r="D25" s="53"/>
      <c r="E25" s="53"/>
      <c r="F25" s="53"/>
      <c r="G25" s="53"/>
      <c r="H25" s="53"/>
      <c r="I25" s="53"/>
      <c r="J25" s="53"/>
      <c r="K25" s="53"/>
      <c r="L25" s="53"/>
      <c r="M25" s="53"/>
      <c r="N25" s="53"/>
      <c r="O25" s="53"/>
      <c r="P25" s="53"/>
      <c r="Q25" s="53"/>
      <c r="R25" s="53"/>
      <c r="S25" s="53"/>
      <c r="T25" s="53"/>
      <c r="U25" s="53"/>
      <c r="V25" s="53"/>
      <c r="W25" s="53"/>
      <c r="X25" s="53"/>
      <c r="Y25" s="53"/>
      <c r="Z25" s="53"/>
      <c r="AA25" s="53"/>
      <c r="AB25" s="53"/>
      <c r="AC25" s="53"/>
    </row>
    <row r="26" spans="1:29" x14ac:dyDescent="0.35">
      <c r="C26" s="53"/>
      <c r="D26" s="53"/>
      <c r="E26" s="53"/>
      <c r="F26" s="53"/>
      <c r="G26" s="53"/>
      <c r="H26" s="53"/>
      <c r="I26" s="53"/>
      <c r="J26" s="53"/>
      <c r="K26" s="53"/>
      <c r="L26" s="53"/>
      <c r="M26" s="53"/>
      <c r="N26" s="53"/>
      <c r="O26" s="53"/>
      <c r="P26" s="53"/>
      <c r="Q26" s="53"/>
      <c r="R26" s="53"/>
      <c r="S26" s="53"/>
      <c r="T26" s="53"/>
      <c r="U26" s="53"/>
      <c r="V26" s="53"/>
      <c r="W26" s="53"/>
      <c r="X26" s="53"/>
      <c r="Y26" s="53"/>
      <c r="Z26" s="53"/>
      <c r="AA26" s="53"/>
      <c r="AB26" s="53"/>
      <c r="AC26" s="53"/>
    </row>
    <row r="27" spans="1:29" ht="19.25" customHeight="1" x14ac:dyDescent="0.35">
      <c r="A27" s="329" t="s">
        <v>132</v>
      </c>
      <c r="B27" s="329"/>
      <c r="C27" s="53"/>
      <c r="D27" s="53"/>
      <c r="E27" s="53"/>
      <c r="F27" s="53"/>
      <c r="G27" s="53"/>
      <c r="H27" s="53"/>
      <c r="I27" s="53"/>
      <c r="J27" s="53"/>
      <c r="K27" s="53"/>
      <c r="L27" s="53"/>
      <c r="M27" s="53"/>
      <c r="N27" s="53"/>
      <c r="O27" s="53"/>
      <c r="P27" s="53"/>
      <c r="Q27" s="53"/>
      <c r="R27" s="53"/>
      <c r="S27" s="53"/>
      <c r="T27" s="53"/>
      <c r="U27" s="53"/>
      <c r="V27" s="53"/>
      <c r="W27" s="53"/>
      <c r="X27" s="53"/>
      <c r="Y27" s="53"/>
      <c r="Z27" s="53"/>
      <c r="AA27" s="53"/>
      <c r="AB27" s="53"/>
      <c r="AC27" s="53"/>
    </row>
    <row r="28" spans="1:29" ht="52.25" customHeight="1" x14ac:dyDescent="0.35">
      <c r="A28" s="330" t="s">
        <v>140</v>
      </c>
      <c r="B28" s="330"/>
      <c r="C28" s="53"/>
      <c r="D28" s="53"/>
      <c r="E28" s="53"/>
      <c r="F28" s="53"/>
      <c r="G28" s="53"/>
      <c r="H28" s="53"/>
      <c r="I28" s="53"/>
      <c r="J28" s="53"/>
      <c r="K28" s="53"/>
      <c r="L28" s="53"/>
      <c r="M28" s="53"/>
      <c r="N28" s="53"/>
      <c r="O28" s="53"/>
      <c r="P28" s="53"/>
      <c r="Q28" s="53"/>
      <c r="R28" s="53"/>
      <c r="S28" s="53"/>
      <c r="T28" s="53"/>
      <c r="U28" s="53"/>
      <c r="V28" s="53"/>
      <c r="W28" s="53"/>
      <c r="X28" s="53"/>
      <c r="Y28" s="53"/>
      <c r="Z28" s="53"/>
      <c r="AA28" s="53"/>
      <c r="AB28" s="53"/>
      <c r="AC28" s="53"/>
    </row>
    <row r="29" spans="1:29" ht="41.5" customHeight="1" x14ac:dyDescent="0.35">
      <c r="A29" s="321" t="s">
        <v>342</v>
      </c>
      <c r="B29" s="321"/>
      <c r="C29" s="53"/>
      <c r="D29" s="53"/>
      <c r="E29" s="53"/>
      <c r="F29" s="53"/>
      <c r="G29" s="53"/>
      <c r="H29" s="53"/>
      <c r="I29" s="53"/>
      <c r="J29" s="53"/>
      <c r="K29" s="53"/>
      <c r="L29" s="53"/>
      <c r="M29" s="53"/>
      <c r="N29" s="53"/>
      <c r="O29" s="53"/>
      <c r="P29" s="53"/>
      <c r="Q29" s="53"/>
      <c r="R29" s="53"/>
      <c r="S29" s="53"/>
      <c r="T29" s="53"/>
      <c r="U29" s="53"/>
      <c r="V29" s="53"/>
      <c r="W29" s="53"/>
      <c r="X29" s="53"/>
      <c r="Y29" s="53"/>
      <c r="Z29" s="53"/>
      <c r="AA29" s="53"/>
      <c r="AB29" s="53"/>
      <c r="AC29" s="53"/>
    </row>
    <row r="30" spans="1:29" ht="33.5" customHeight="1" x14ac:dyDescent="0.35">
      <c r="A30" s="322" t="s">
        <v>133</v>
      </c>
      <c r="B30" s="322"/>
      <c r="C30" s="53"/>
      <c r="D30" s="53"/>
      <c r="E30" s="53"/>
      <c r="F30" s="53"/>
      <c r="G30" s="53"/>
      <c r="H30" s="53"/>
      <c r="I30" s="53"/>
      <c r="J30" s="53"/>
      <c r="K30" s="53"/>
      <c r="L30" s="53"/>
      <c r="M30" s="53"/>
      <c r="N30" s="53"/>
      <c r="O30" s="53"/>
      <c r="P30" s="53"/>
      <c r="Q30" s="53"/>
      <c r="R30" s="53"/>
      <c r="S30" s="53"/>
      <c r="T30" s="53"/>
      <c r="U30" s="53"/>
      <c r="V30" s="53"/>
      <c r="W30" s="53"/>
      <c r="X30" s="53"/>
      <c r="Y30" s="53"/>
      <c r="Z30" s="53"/>
      <c r="AA30" s="53"/>
      <c r="AB30" s="53"/>
      <c r="AC30" s="53"/>
    </row>
    <row r="31" spans="1:29" ht="42" customHeight="1" x14ac:dyDescent="0.35">
      <c r="A31" s="321" t="s">
        <v>136</v>
      </c>
      <c r="B31" s="321"/>
      <c r="C31" s="53"/>
      <c r="D31" s="53"/>
      <c r="E31" s="53"/>
      <c r="F31" s="53"/>
      <c r="G31" s="53"/>
      <c r="H31" s="53"/>
      <c r="I31" s="53"/>
      <c r="J31" s="53"/>
      <c r="K31" s="53"/>
      <c r="L31" s="53"/>
      <c r="M31" s="53"/>
      <c r="N31" s="53"/>
      <c r="O31" s="53"/>
      <c r="P31" s="53"/>
      <c r="Q31" s="53"/>
      <c r="R31" s="53"/>
      <c r="S31" s="53"/>
      <c r="T31" s="53"/>
      <c r="U31" s="53"/>
      <c r="V31" s="53"/>
      <c r="W31" s="53"/>
      <c r="X31" s="53"/>
      <c r="Y31" s="53"/>
      <c r="Z31" s="53"/>
      <c r="AA31" s="53"/>
      <c r="AB31" s="53"/>
      <c r="AC31" s="53"/>
    </row>
    <row r="32" spans="1:29" ht="33" customHeight="1" x14ac:dyDescent="0.35">
      <c r="A32" s="322" t="s">
        <v>139</v>
      </c>
      <c r="B32" s="322"/>
      <c r="C32" s="53"/>
      <c r="D32" s="53"/>
      <c r="E32" s="53"/>
      <c r="F32" s="53"/>
      <c r="G32" s="53"/>
      <c r="H32" s="53"/>
      <c r="I32" s="53"/>
      <c r="J32" s="53"/>
      <c r="K32" s="53"/>
      <c r="L32" s="53"/>
      <c r="M32" s="53"/>
      <c r="N32" s="53"/>
      <c r="O32" s="53"/>
      <c r="P32" s="53"/>
      <c r="Q32" s="53"/>
      <c r="R32" s="53"/>
      <c r="S32" s="53"/>
      <c r="T32" s="53"/>
      <c r="U32" s="53"/>
      <c r="V32" s="53"/>
      <c r="W32" s="53"/>
      <c r="X32" s="53"/>
      <c r="Y32" s="53"/>
      <c r="Z32" s="53"/>
      <c r="AA32" s="53"/>
      <c r="AB32" s="53"/>
      <c r="AC32" s="53"/>
    </row>
    <row r="33" spans="1:29" ht="22.25" customHeight="1" x14ac:dyDescent="0.35">
      <c r="A33" s="322" t="s">
        <v>138</v>
      </c>
      <c r="B33" s="322"/>
      <c r="C33" s="53"/>
      <c r="D33" s="53"/>
      <c r="E33" s="53"/>
      <c r="F33" s="53"/>
      <c r="G33" s="53"/>
      <c r="H33" s="53"/>
      <c r="I33" s="53"/>
      <c r="J33" s="53"/>
      <c r="K33" s="53"/>
      <c r="L33" s="53"/>
      <c r="M33" s="53"/>
      <c r="N33" s="53"/>
      <c r="O33" s="53"/>
      <c r="P33" s="53"/>
      <c r="Q33" s="53"/>
      <c r="R33" s="53"/>
      <c r="S33" s="53"/>
      <c r="T33" s="53"/>
      <c r="U33" s="53"/>
      <c r="V33" s="53"/>
      <c r="W33" s="53"/>
      <c r="X33" s="53"/>
      <c r="Y33" s="53"/>
      <c r="Z33" s="53"/>
      <c r="AA33" s="53"/>
      <c r="AB33" s="53"/>
      <c r="AC33" s="53"/>
    </row>
    <row r="34" spans="1:29" ht="24.5" customHeight="1" x14ac:dyDescent="0.35">
      <c r="A34" s="322" t="s">
        <v>137</v>
      </c>
      <c r="B34" s="322"/>
      <c r="C34" s="53"/>
      <c r="D34" s="53"/>
      <c r="E34" s="53"/>
      <c r="F34" s="53"/>
      <c r="G34" s="53"/>
      <c r="H34" s="53"/>
      <c r="I34" s="53"/>
      <c r="J34" s="53"/>
      <c r="K34" s="53"/>
      <c r="L34" s="53"/>
      <c r="M34" s="53"/>
      <c r="N34" s="53"/>
      <c r="O34" s="53"/>
      <c r="P34" s="53"/>
      <c r="Q34" s="53"/>
      <c r="R34" s="53"/>
      <c r="S34" s="53"/>
      <c r="T34" s="53"/>
      <c r="U34" s="53"/>
      <c r="V34" s="53"/>
      <c r="W34" s="53"/>
      <c r="X34" s="53"/>
      <c r="Y34" s="53"/>
      <c r="Z34" s="53"/>
      <c r="AA34" s="53"/>
      <c r="AB34" s="53"/>
      <c r="AC34" s="53"/>
    </row>
    <row r="35" spans="1:29" x14ac:dyDescent="0.35">
      <c r="A35" s="325" t="s">
        <v>165</v>
      </c>
      <c r="B35" s="325"/>
      <c r="C35" s="53"/>
      <c r="D35" s="53"/>
      <c r="E35" s="53"/>
      <c r="F35" s="53"/>
      <c r="G35" s="53"/>
      <c r="H35" s="53"/>
      <c r="I35" s="53"/>
      <c r="J35" s="53"/>
      <c r="K35" s="53"/>
      <c r="L35" s="53"/>
      <c r="M35" s="53"/>
      <c r="N35" s="53"/>
      <c r="O35" s="53"/>
      <c r="P35" s="53"/>
      <c r="Q35" s="53"/>
      <c r="R35" s="53"/>
      <c r="S35" s="53"/>
      <c r="T35" s="53"/>
      <c r="U35" s="53"/>
      <c r="V35" s="53"/>
      <c r="W35" s="53"/>
      <c r="X35" s="53"/>
      <c r="Y35" s="53"/>
      <c r="Z35" s="53"/>
      <c r="AA35" s="53"/>
      <c r="AB35" s="53"/>
      <c r="AC35" s="53"/>
    </row>
    <row r="36" spans="1:29" ht="21" customHeight="1" x14ac:dyDescent="0.35">
      <c r="A36" s="320" t="s">
        <v>297</v>
      </c>
      <c r="B36" s="320"/>
      <c r="C36" s="53"/>
      <c r="D36" s="53"/>
      <c r="E36" s="53"/>
      <c r="F36" s="53"/>
      <c r="G36" s="53"/>
      <c r="H36" s="53"/>
      <c r="I36" s="53"/>
      <c r="J36" s="53"/>
      <c r="K36" s="53"/>
      <c r="L36" s="53"/>
      <c r="M36" s="53"/>
      <c r="N36" s="53"/>
      <c r="O36" s="53"/>
      <c r="P36" s="53"/>
      <c r="Q36" s="53"/>
      <c r="R36" s="53"/>
      <c r="S36" s="53"/>
      <c r="T36" s="53"/>
      <c r="U36" s="53"/>
      <c r="V36" s="53"/>
      <c r="W36" s="53"/>
      <c r="X36" s="53"/>
      <c r="Y36" s="53"/>
      <c r="Z36" s="53"/>
      <c r="AA36" s="53"/>
      <c r="AB36" s="53"/>
      <c r="AC36" s="53"/>
    </row>
    <row r="37" spans="1:29" x14ac:dyDescent="0.35">
      <c r="A37" s="78" t="s">
        <v>134</v>
      </c>
      <c r="C37" s="53"/>
      <c r="D37" s="53"/>
      <c r="E37" s="53"/>
      <c r="F37" s="53"/>
      <c r="G37" s="53"/>
      <c r="H37" s="53"/>
      <c r="I37" s="53"/>
      <c r="J37" s="53"/>
      <c r="K37" s="53"/>
      <c r="L37" s="53"/>
      <c r="M37" s="53"/>
      <c r="N37" s="53"/>
      <c r="O37" s="53"/>
      <c r="P37" s="53"/>
      <c r="Q37" s="53"/>
      <c r="R37" s="53"/>
      <c r="S37" s="53"/>
      <c r="T37" s="53"/>
      <c r="U37" s="53"/>
      <c r="V37" s="53"/>
      <c r="W37" s="53"/>
      <c r="X37" s="53"/>
      <c r="Y37" s="53"/>
      <c r="Z37" s="53"/>
      <c r="AA37" s="53"/>
      <c r="AB37" s="53"/>
      <c r="AC37" s="53"/>
    </row>
    <row r="38" spans="1:29" x14ac:dyDescent="0.35">
      <c r="A38" s="78" t="s">
        <v>135</v>
      </c>
    </row>
    <row r="39" spans="1:29" s="53" customFormat="1" x14ac:dyDescent="0.35"/>
    <row r="40" spans="1:29" s="53" customFormat="1" x14ac:dyDescent="0.35"/>
    <row r="41" spans="1:29" s="53" customFormat="1" x14ac:dyDescent="0.35"/>
    <row r="42" spans="1:29" s="53" customFormat="1" x14ac:dyDescent="0.35"/>
    <row r="43" spans="1:29" s="53" customFormat="1" x14ac:dyDescent="0.35"/>
    <row r="44" spans="1:29" s="53" customFormat="1" x14ac:dyDescent="0.35"/>
    <row r="45" spans="1:29" s="53" customFormat="1" x14ac:dyDescent="0.35"/>
    <row r="46" spans="1:29" s="53" customFormat="1" x14ac:dyDescent="0.35"/>
    <row r="47" spans="1:29" s="53" customFormat="1" x14ac:dyDescent="0.35"/>
    <row r="48" spans="1:29" s="53" customFormat="1" x14ac:dyDescent="0.35"/>
    <row r="49" s="53" customFormat="1" x14ac:dyDescent="0.35"/>
    <row r="50" s="53" customFormat="1" x14ac:dyDescent="0.35"/>
    <row r="51" s="53" customFormat="1" x14ac:dyDescent="0.35"/>
    <row r="52" s="53" customFormat="1" x14ac:dyDescent="0.35"/>
    <row r="53" s="53" customFormat="1" x14ac:dyDescent="0.35"/>
    <row r="54" s="53" customFormat="1" x14ac:dyDescent="0.35"/>
    <row r="55" s="53" customFormat="1" x14ac:dyDescent="0.35"/>
    <row r="56" s="53" customFormat="1" x14ac:dyDescent="0.35"/>
    <row r="57" s="53" customFormat="1" x14ac:dyDescent="0.35"/>
    <row r="58" s="53" customFormat="1" x14ac:dyDescent="0.35"/>
    <row r="59" s="53" customFormat="1" x14ac:dyDescent="0.35"/>
    <row r="60" s="53" customFormat="1" x14ac:dyDescent="0.35"/>
    <row r="61" s="53" customFormat="1" x14ac:dyDescent="0.35"/>
    <row r="62" s="53" customFormat="1" x14ac:dyDescent="0.35"/>
    <row r="63" s="53" customFormat="1" x14ac:dyDescent="0.35"/>
    <row r="64" s="53" customFormat="1" x14ac:dyDescent="0.35"/>
    <row r="65" s="53" customFormat="1" x14ac:dyDescent="0.35"/>
    <row r="66" s="53" customFormat="1" x14ac:dyDescent="0.35"/>
    <row r="67" s="53" customFormat="1" x14ac:dyDescent="0.35"/>
    <row r="68" s="53" customFormat="1" x14ac:dyDescent="0.35"/>
    <row r="69" s="53" customFormat="1" x14ac:dyDescent="0.35"/>
    <row r="70" s="53" customFormat="1" x14ac:dyDescent="0.35"/>
    <row r="71" s="53" customFormat="1" x14ac:dyDescent="0.35"/>
    <row r="72" s="53" customFormat="1" x14ac:dyDescent="0.35"/>
    <row r="73" s="53" customFormat="1" x14ac:dyDescent="0.35"/>
    <row r="74" s="53" customFormat="1" x14ac:dyDescent="0.35"/>
    <row r="75" s="53" customFormat="1" x14ac:dyDescent="0.35"/>
    <row r="76" s="53" customFormat="1" x14ac:dyDescent="0.35"/>
    <row r="77" s="53" customFormat="1" x14ac:dyDescent="0.35"/>
    <row r="78" s="53" customFormat="1" x14ac:dyDescent="0.35"/>
    <row r="79" s="53" customFormat="1" x14ac:dyDescent="0.35"/>
    <row r="80" s="53" customFormat="1" x14ac:dyDescent="0.35"/>
    <row r="81" s="53" customFormat="1" x14ac:dyDescent="0.35"/>
    <row r="82" s="53" customFormat="1" x14ac:dyDescent="0.35"/>
    <row r="83" s="53" customFormat="1" x14ac:dyDescent="0.35"/>
    <row r="84" s="53" customFormat="1" x14ac:dyDescent="0.35"/>
    <row r="85" s="53" customFormat="1" x14ac:dyDescent="0.35"/>
    <row r="86" s="53" customFormat="1" x14ac:dyDescent="0.35"/>
    <row r="87" s="53" customFormat="1" x14ac:dyDescent="0.35"/>
    <row r="88" s="53" customFormat="1" x14ac:dyDescent="0.35"/>
    <row r="89" s="53" customFormat="1" x14ac:dyDescent="0.35"/>
    <row r="90" s="53" customFormat="1" x14ac:dyDescent="0.35"/>
    <row r="91" s="53" customFormat="1" x14ac:dyDescent="0.35"/>
    <row r="92" s="53" customFormat="1" x14ac:dyDescent="0.35"/>
    <row r="93" s="53" customFormat="1" x14ac:dyDescent="0.35"/>
    <row r="94" s="53" customFormat="1" x14ac:dyDescent="0.35"/>
    <row r="95" s="53" customFormat="1" x14ac:dyDescent="0.35"/>
    <row r="96" s="53" customFormat="1" x14ac:dyDescent="0.35"/>
    <row r="97" s="53" customFormat="1" x14ac:dyDescent="0.35"/>
    <row r="98" s="53" customFormat="1" x14ac:dyDescent="0.35"/>
    <row r="99" s="53" customFormat="1" x14ac:dyDescent="0.35"/>
    <row r="100" s="53" customFormat="1" x14ac:dyDescent="0.35"/>
    <row r="101" s="53" customFormat="1" x14ac:dyDescent="0.35"/>
    <row r="102" s="53" customFormat="1" x14ac:dyDescent="0.35"/>
    <row r="103" s="53" customFormat="1" x14ac:dyDescent="0.35"/>
    <row r="104" s="53" customFormat="1" x14ac:dyDescent="0.35"/>
    <row r="105" s="53" customFormat="1" x14ac:dyDescent="0.35"/>
    <row r="106" s="53" customFormat="1" x14ac:dyDescent="0.35"/>
    <row r="107" s="53" customFormat="1" x14ac:dyDescent="0.35"/>
    <row r="108" s="53" customFormat="1" x14ac:dyDescent="0.35"/>
    <row r="109" s="53" customFormat="1" x14ac:dyDescent="0.35"/>
    <row r="110" s="53" customFormat="1" x14ac:dyDescent="0.35"/>
    <row r="111" s="53" customFormat="1" x14ac:dyDescent="0.35"/>
    <row r="112" s="53" customFormat="1" x14ac:dyDescent="0.35"/>
    <row r="113" s="53" customFormat="1" x14ac:dyDescent="0.35"/>
    <row r="114" s="53" customFormat="1" x14ac:dyDescent="0.35"/>
    <row r="115" s="53" customFormat="1" x14ac:dyDescent="0.35"/>
    <row r="116" s="53" customFormat="1" x14ac:dyDescent="0.35"/>
    <row r="117" s="53" customFormat="1" x14ac:dyDescent="0.35"/>
    <row r="118" s="53" customFormat="1" x14ac:dyDescent="0.35"/>
    <row r="119" s="53" customFormat="1" x14ac:dyDescent="0.35"/>
    <row r="120" s="53" customFormat="1" x14ac:dyDescent="0.35"/>
    <row r="121" s="53" customFormat="1" x14ac:dyDescent="0.35"/>
    <row r="122" s="53" customFormat="1" x14ac:dyDescent="0.35"/>
    <row r="123" s="53" customFormat="1" x14ac:dyDescent="0.35"/>
    <row r="124" s="53" customFormat="1" x14ac:dyDescent="0.35"/>
    <row r="125" s="53" customFormat="1" x14ac:dyDescent="0.35"/>
    <row r="126" s="53" customFormat="1" x14ac:dyDescent="0.35"/>
    <row r="127" s="53" customFormat="1" x14ac:dyDescent="0.35"/>
    <row r="128" s="53" customFormat="1" x14ac:dyDescent="0.35"/>
    <row r="129" s="53" customFormat="1" x14ac:dyDescent="0.35"/>
    <row r="130" s="53" customFormat="1" x14ac:dyDescent="0.35"/>
    <row r="131" s="53" customFormat="1" x14ac:dyDescent="0.35"/>
    <row r="132" s="53" customFormat="1" x14ac:dyDescent="0.35"/>
    <row r="133" s="53" customFormat="1" x14ac:dyDescent="0.35"/>
    <row r="134" s="53" customFormat="1" x14ac:dyDescent="0.35"/>
    <row r="135" s="53" customFormat="1" x14ac:dyDescent="0.35"/>
    <row r="136" s="53" customFormat="1" x14ac:dyDescent="0.35"/>
    <row r="137" s="53" customFormat="1" x14ac:dyDescent="0.35"/>
    <row r="138" s="53" customFormat="1" x14ac:dyDescent="0.35"/>
    <row r="139" s="53" customFormat="1" x14ac:dyDescent="0.35"/>
    <row r="140" s="53" customFormat="1" x14ac:dyDescent="0.35"/>
    <row r="141" s="53" customFormat="1" x14ac:dyDescent="0.35"/>
    <row r="142" s="53" customFormat="1" x14ac:dyDescent="0.35"/>
    <row r="143" s="53" customFormat="1" x14ac:dyDescent="0.35"/>
    <row r="144" s="53" customFormat="1" x14ac:dyDescent="0.35"/>
    <row r="145" s="53" customFormat="1" x14ac:dyDescent="0.35"/>
    <row r="146" s="53" customFormat="1" x14ac:dyDescent="0.35"/>
    <row r="147" s="53" customFormat="1" x14ac:dyDescent="0.35"/>
    <row r="148" s="53" customFormat="1" x14ac:dyDescent="0.35"/>
    <row r="149" s="53" customFormat="1" x14ac:dyDescent="0.35"/>
    <row r="150" s="53" customFormat="1" x14ac:dyDescent="0.35"/>
    <row r="151" s="53" customFormat="1" x14ac:dyDescent="0.35"/>
    <row r="152" s="53" customFormat="1" x14ac:dyDescent="0.35"/>
    <row r="153" s="53" customFormat="1" x14ac:dyDescent="0.35"/>
    <row r="154" s="53" customFormat="1" x14ac:dyDescent="0.35"/>
    <row r="155" s="53" customFormat="1" x14ac:dyDescent="0.35"/>
    <row r="156" s="53" customFormat="1" x14ac:dyDescent="0.35"/>
    <row r="157" s="53" customFormat="1" x14ac:dyDescent="0.35"/>
    <row r="158" s="53" customFormat="1" x14ac:dyDescent="0.35"/>
    <row r="159" s="53" customFormat="1" x14ac:dyDescent="0.35"/>
    <row r="160" s="53" customFormat="1" x14ac:dyDescent="0.35"/>
    <row r="161" s="53" customFormat="1" x14ac:dyDescent="0.35"/>
    <row r="162" s="53" customFormat="1" x14ac:dyDescent="0.35"/>
    <row r="163" s="53" customFormat="1" x14ac:dyDescent="0.35"/>
    <row r="164" s="53" customFormat="1" x14ac:dyDescent="0.35"/>
    <row r="165" s="53" customFormat="1" x14ac:dyDescent="0.35"/>
    <row r="166" s="53" customFormat="1" x14ac:dyDescent="0.35"/>
    <row r="167" s="53" customFormat="1" x14ac:dyDescent="0.35"/>
    <row r="168" s="53" customFormat="1" x14ac:dyDescent="0.35"/>
    <row r="169" s="53" customFormat="1" x14ac:dyDescent="0.35"/>
    <row r="170" s="53" customFormat="1" x14ac:dyDescent="0.35"/>
    <row r="171" s="53" customFormat="1" x14ac:dyDescent="0.35"/>
    <row r="172" s="53" customFormat="1" x14ac:dyDescent="0.35"/>
    <row r="173" s="53" customFormat="1" x14ac:dyDescent="0.35"/>
    <row r="174" s="53" customFormat="1" x14ac:dyDescent="0.35"/>
    <row r="175" s="53" customFormat="1" x14ac:dyDescent="0.35"/>
    <row r="176" s="53" customFormat="1" x14ac:dyDescent="0.35"/>
    <row r="177" s="53" customFormat="1" x14ac:dyDescent="0.35"/>
    <row r="178" s="53" customFormat="1" x14ac:dyDescent="0.35"/>
    <row r="179" s="53" customFormat="1" x14ac:dyDescent="0.35"/>
    <row r="180" s="53" customFormat="1" x14ac:dyDescent="0.35"/>
    <row r="181" s="53" customFormat="1" x14ac:dyDescent="0.35"/>
    <row r="182" s="53" customFormat="1" x14ac:dyDescent="0.35"/>
    <row r="183" s="53" customFormat="1" x14ac:dyDescent="0.35"/>
    <row r="184" s="53" customFormat="1" x14ac:dyDescent="0.35"/>
    <row r="185" s="53" customFormat="1" x14ac:dyDescent="0.35"/>
    <row r="186" s="53" customFormat="1" x14ac:dyDescent="0.35"/>
    <row r="187" s="53" customFormat="1" x14ac:dyDescent="0.35"/>
    <row r="188" s="53" customFormat="1" x14ac:dyDescent="0.35"/>
    <row r="189" s="53" customFormat="1" x14ac:dyDescent="0.35"/>
    <row r="190" s="53" customFormat="1" x14ac:dyDescent="0.35"/>
    <row r="191" s="53" customFormat="1" x14ac:dyDescent="0.35"/>
    <row r="192" s="53" customFormat="1" x14ac:dyDescent="0.35"/>
    <row r="193" s="53" customFormat="1" x14ac:dyDescent="0.35"/>
    <row r="194" s="53" customFormat="1" x14ac:dyDescent="0.35"/>
    <row r="195" s="53" customFormat="1" x14ac:dyDescent="0.35"/>
    <row r="196" s="53" customFormat="1" x14ac:dyDescent="0.35"/>
    <row r="197" s="53" customFormat="1" x14ac:dyDescent="0.35"/>
    <row r="198" s="53" customFormat="1" x14ac:dyDescent="0.35"/>
    <row r="199" s="53" customFormat="1" x14ac:dyDescent="0.35"/>
    <row r="200" s="53" customFormat="1" x14ac:dyDescent="0.35"/>
    <row r="201" s="53" customFormat="1" x14ac:dyDescent="0.35"/>
    <row r="202" s="53" customFormat="1" x14ac:dyDescent="0.35"/>
    <row r="203" s="53" customFormat="1" x14ac:dyDescent="0.35"/>
    <row r="204" s="53" customFormat="1" x14ac:dyDescent="0.35"/>
    <row r="205" s="53" customFormat="1" x14ac:dyDescent="0.35"/>
    <row r="206" s="53" customFormat="1" x14ac:dyDescent="0.35"/>
    <row r="207" s="53" customFormat="1" x14ac:dyDescent="0.35"/>
    <row r="208" s="53" customFormat="1" x14ac:dyDescent="0.35"/>
    <row r="209" s="53" customFormat="1" x14ac:dyDescent="0.35"/>
    <row r="210" s="53" customFormat="1" x14ac:dyDescent="0.35"/>
    <row r="211" s="53" customFormat="1" x14ac:dyDescent="0.35"/>
    <row r="212" s="53" customFormat="1" x14ac:dyDescent="0.35"/>
    <row r="213" s="53" customFormat="1" x14ac:dyDescent="0.35"/>
    <row r="214" s="53" customFormat="1" x14ac:dyDescent="0.35"/>
    <row r="215" s="53" customFormat="1" x14ac:dyDescent="0.35"/>
    <row r="216" s="53" customFormat="1" x14ac:dyDescent="0.35"/>
    <row r="217" s="53" customFormat="1" x14ac:dyDescent="0.35"/>
    <row r="218" s="53" customFormat="1" x14ac:dyDescent="0.35"/>
    <row r="219" s="53" customFormat="1" x14ac:dyDescent="0.35"/>
    <row r="220" s="53" customFormat="1" x14ac:dyDescent="0.35"/>
    <row r="221" s="53" customFormat="1" x14ac:dyDescent="0.35"/>
    <row r="222" s="53" customFormat="1" x14ac:dyDescent="0.35"/>
    <row r="223" s="53" customFormat="1" x14ac:dyDescent="0.35"/>
    <row r="224" s="53" customFormat="1" x14ac:dyDescent="0.35"/>
    <row r="225" s="53" customFormat="1" x14ac:dyDescent="0.35"/>
    <row r="226" s="53" customFormat="1" x14ac:dyDescent="0.35"/>
    <row r="227" s="53" customFormat="1" x14ac:dyDescent="0.35"/>
    <row r="228" s="53" customFormat="1" x14ac:dyDescent="0.35"/>
    <row r="229" s="53" customFormat="1" x14ac:dyDescent="0.35"/>
    <row r="230" s="53" customFormat="1" x14ac:dyDescent="0.35"/>
    <row r="231" s="53" customFormat="1" x14ac:dyDescent="0.35"/>
    <row r="232" s="53" customFormat="1" x14ac:dyDescent="0.35"/>
    <row r="233" s="53" customFormat="1" x14ac:dyDescent="0.35"/>
    <row r="234" s="53" customFormat="1" x14ac:dyDescent="0.35"/>
    <row r="235" s="53" customFormat="1" x14ac:dyDescent="0.35"/>
    <row r="236" s="53" customFormat="1" x14ac:dyDescent="0.35"/>
    <row r="237" s="53" customFormat="1" x14ac:dyDescent="0.35"/>
    <row r="238" s="53" customFormat="1" x14ac:dyDescent="0.35"/>
    <row r="239" s="53" customFormat="1" x14ac:dyDescent="0.35"/>
    <row r="240" s="53" customFormat="1" x14ac:dyDescent="0.35"/>
    <row r="241" s="53" customFormat="1" x14ac:dyDescent="0.35"/>
    <row r="242" s="53" customFormat="1" x14ac:dyDescent="0.35"/>
    <row r="243" s="53" customFormat="1" x14ac:dyDescent="0.35"/>
    <row r="244" s="53" customFormat="1" x14ac:dyDescent="0.35"/>
    <row r="245" s="53" customFormat="1" x14ac:dyDescent="0.35"/>
    <row r="246" s="53" customFormat="1" x14ac:dyDescent="0.35"/>
    <row r="247" s="53" customFormat="1" x14ac:dyDescent="0.35"/>
    <row r="248" s="53" customFormat="1" x14ac:dyDescent="0.35"/>
    <row r="249" s="53" customFormat="1" x14ac:dyDescent="0.35"/>
    <row r="250" s="53" customFormat="1" x14ac:dyDescent="0.35"/>
    <row r="251" s="53" customFormat="1" x14ac:dyDescent="0.35"/>
    <row r="252" s="53" customFormat="1" x14ac:dyDescent="0.35"/>
    <row r="253" s="53" customFormat="1" x14ac:dyDescent="0.35"/>
    <row r="254" s="53" customFormat="1" x14ac:dyDescent="0.35"/>
    <row r="255" s="53" customFormat="1" x14ac:dyDescent="0.35"/>
    <row r="256" s="53" customFormat="1" x14ac:dyDescent="0.35"/>
    <row r="257" s="53" customFormat="1" x14ac:dyDescent="0.35"/>
    <row r="258" s="53" customFormat="1" x14ac:dyDescent="0.35"/>
    <row r="259" s="53" customFormat="1" x14ac:dyDescent="0.35"/>
    <row r="260" s="53" customFormat="1" x14ac:dyDescent="0.35"/>
    <row r="261" s="53" customFormat="1" x14ac:dyDescent="0.35"/>
    <row r="262" s="53" customFormat="1" x14ac:dyDescent="0.35"/>
    <row r="263" s="53" customFormat="1" x14ac:dyDescent="0.35"/>
    <row r="264" s="53" customFormat="1" x14ac:dyDescent="0.35"/>
    <row r="265" s="53" customFormat="1" x14ac:dyDescent="0.35"/>
    <row r="266" s="53" customFormat="1" x14ac:dyDescent="0.35"/>
    <row r="267" s="53" customFormat="1" x14ac:dyDescent="0.35"/>
    <row r="268" s="53" customFormat="1" x14ac:dyDescent="0.35"/>
    <row r="269" s="53" customFormat="1" x14ac:dyDescent="0.35"/>
    <row r="270" s="53" customFormat="1" x14ac:dyDescent="0.35"/>
    <row r="271" s="53" customFormat="1" x14ac:dyDescent="0.35"/>
    <row r="272" s="53" customFormat="1" x14ac:dyDescent="0.35"/>
    <row r="273" s="53" customFormat="1" x14ac:dyDescent="0.35"/>
    <row r="274" s="53" customFormat="1" x14ac:dyDescent="0.35"/>
    <row r="275" s="53" customFormat="1" x14ac:dyDescent="0.35"/>
    <row r="276" s="53" customFormat="1" x14ac:dyDescent="0.35"/>
    <row r="277" s="53" customFormat="1" x14ac:dyDescent="0.35"/>
    <row r="278" s="53" customFormat="1" x14ac:dyDescent="0.35"/>
    <row r="279" s="53" customFormat="1" x14ac:dyDescent="0.35"/>
    <row r="280" s="53" customFormat="1" x14ac:dyDescent="0.35"/>
    <row r="281" s="53" customFormat="1" x14ac:dyDescent="0.35"/>
    <row r="282" s="53" customFormat="1" x14ac:dyDescent="0.35"/>
    <row r="283" s="53" customFormat="1" x14ac:dyDescent="0.35"/>
    <row r="284" s="53" customFormat="1" x14ac:dyDescent="0.35"/>
    <row r="285" s="53" customFormat="1" x14ac:dyDescent="0.35"/>
    <row r="286" s="53" customFormat="1" x14ac:dyDescent="0.35"/>
    <row r="287" s="53" customFormat="1" x14ac:dyDescent="0.35"/>
    <row r="288" s="53" customFormat="1" x14ac:dyDescent="0.35"/>
    <row r="289" s="53" customFormat="1" x14ac:dyDescent="0.35"/>
    <row r="290" s="53" customFormat="1" x14ac:dyDescent="0.35"/>
    <row r="291" s="53" customFormat="1" x14ac:dyDescent="0.35"/>
    <row r="292" s="53" customFormat="1" x14ac:dyDescent="0.35"/>
    <row r="293" s="53" customFormat="1" x14ac:dyDescent="0.35"/>
    <row r="294" s="53" customFormat="1" x14ac:dyDescent="0.35"/>
    <row r="295" s="53" customFormat="1" x14ac:dyDescent="0.35"/>
    <row r="296" s="53" customFormat="1" x14ac:dyDescent="0.35"/>
    <row r="297" s="53" customFormat="1" x14ac:dyDescent="0.35"/>
    <row r="298" s="53" customFormat="1" x14ac:dyDescent="0.35"/>
    <row r="299" s="53" customFormat="1" x14ac:dyDescent="0.35"/>
    <row r="300" s="53" customFormat="1" x14ac:dyDescent="0.35"/>
    <row r="301" s="53" customFormat="1" x14ac:dyDescent="0.35"/>
    <row r="302" s="53" customFormat="1" x14ac:dyDescent="0.35"/>
    <row r="303" s="53" customFormat="1" x14ac:dyDescent="0.35"/>
    <row r="304" s="53" customFormat="1" x14ac:dyDescent="0.35"/>
    <row r="305" s="53" customFormat="1" x14ac:dyDescent="0.35"/>
    <row r="306" s="53" customFormat="1" x14ac:dyDescent="0.35"/>
    <row r="307" s="53" customFormat="1" x14ac:dyDescent="0.35"/>
    <row r="308" s="53" customFormat="1" x14ac:dyDescent="0.35"/>
    <row r="309" s="53" customFormat="1" x14ac:dyDescent="0.35"/>
    <row r="310" s="53" customFormat="1" x14ac:dyDescent="0.35"/>
    <row r="311" s="53" customFormat="1" x14ac:dyDescent="0.35"/>
    <row r="312" s="53" customFormat="1" x14ac:dyDescent="0.35"/>
    <row r="313" s="53" customFormat="1" x14ac:dyDescent="0.35"/>
    <row r="314" s="53" customFormat="1" x14ac:dyDescent="0.35"/>
    <row r="315" s="53" customFormat="1" x14ac:dyDescent="0.35"/>
    <row r="316" s="53" customFormat="1" x14ac:dyDescent="0.35"/>
    <row r="317" s="53" customFormat="1" x14ac:dyDescent="0.35"/>
    <row r="318" s="53" customFormat="1" x14ac:dyDescent="0.35"/>
    <row r="319" s="53" customFormat="1" x14ac:dyDescent="0.35"/>
    <row r="320" s="53" customFormat="1" x14ac:dyDescent="0.35"/>
    <row r="321" s="53" customFormat="1" x14ac:dyDescent="0.35"/>
    <row r="322" s="53" customFormat="1" x14ac:dyDescent="0.35"/>
    <row r="323" s="53" customFormat="1" x14ac:dyDescent="0.35"/>
    <row r="324" s="53" customFormat="1" x14ac:dyDescent="0.35"/>
    <row r="325" s="53" customFormat="1" x14ac:dyDescent="0.35"/>
    <row r="326" s="53" customFormat="1" x14ac:dyDescent="0.35"/>
    <row r="327" s="53" customFormat="1" x14ac:dyDescent="0.35"/>
    <row r="328" s="53" customFormat="1" x14ac:dyDescent="0.35"/>
    <row r="329" s="53" customFormat="1" x14ac:dyDescent="0.35"/>
    <row r="330" s="53" customFormat="1" x14ac:dyDescent="0.35"/>
    <row r="331" s="53" customFormat="1" x14ac:dyDescent="0.35"/>
    <row r="332" s="53" customFormat="1" x14ac:dyDescent="0.35"/>
    <row r="333" s="53" customFormat="1" x14ac:dyDescent="0.35"/>
    <row r="334" s="53" customFormat="1" x14ac:dyDescent="0.35"/>
  </sheetData>
  <sheetProtection algorithmName="SHA-512" hashValue="1gottVwtx4cm3a/84tfADAYpFhh+rjH0Rc98vqSwmsuRpK3bi3jUD1jXFpdSoz+1BSQQ863DdRhd+ISi9i6WUA==" saltValue="2yAVXe/MjgKIsoX9OzMhFg==" spinCount="100000" sheet="1" objects="1" scenarios="1" formatCells="0" formatColumns="0" formatRows="0" deleteColumns="0" deleteRows="0" sort="0"/>
  <mergeCells count="16">
    <mergeCell ref="A1:B1"/>
    <mergeCell ref="A2:B2"/>
    <mergeCell ref="A35:B35"/>
    <mergeCell ref="A15:B15"/>
    <mergeCell ref="A16:B16"/>
    <mergeCell ref="A27:B27"/>
    <mergeCell ref="A28:B28"/>
    <mergeCell ref="A3:B3"/>
    <mergeCell ref="A4:B4"/>
    <mergeCell ref="A36:B36"/>
    <mergeCell ref="A29:B29"/>
    <mergeCell ref="A30:B30"/>
    <mergeCell ref="A31:B31"/>
    <mergeCell ref="A32:B32"/>
    <mergeCell ref="A33:B33"/>
    <mergeCell ref="A34:B34"/>
  </mergeCell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8</vt:i4>
      </vt:variant>
      <vt:variant>
        <vt:lpstr>Intervalos Nomeados</vt:lpstr>
      </vt:variant>
      <vt:variant>
        <vt:i4>2</vt:i4>
      </vt:variant>
    </vt:vector>
  </HeadingPairs>
  <TitlesOfParts>
    <vt:vector size="10" baseType="lpstr">
      <vt:lpstr>I. Introdução</vt:lpstr>
      <vt:lpstr>II. Ações &amp; Indics.</vt:lpstr>
      <vt:lpstr>III. Práticas Essenciais</vt:lpstr>
      <vt:lpstr>IV. Sanções</vt:lpstr>
      <vt:lpstr>V. Adversidades</vt:lpstr>
      <vt:lpstr>VI. Submissão</vt:lpstr>
      <vt:lpstr>VII. Parecer</vt:lpstr>
      <vt:lpstr>VIII. Help Alcance</vt:lpstr>
      <vt:lpstr>'VIII. Help Alcance'!_ftnref1</vt:lpstr>
      <vt:lpstr>'VIII. Help Alcance'!_ftnref2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Carlos Schauff</dc:creator>
  <cp:lastModifiedBy>Carlos Schauff</cp:lastModifiedBy>
  <cp:lastPrinted>2021-11-09T21:30:54Z</cp:lastPrinted>
  <dcterms:created xsi:type="dcterms:W3CDTF">2021-10-30T12:24:52Z</dcterms:created>
  <dcterms:modified xsi:type="dcterms:W3CDTF">2024-04-08T21:20:08Z</dcterms:modified>
</cp:coreProperties>
</file>